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msmedison-my.sharepoint.com/personal/a_severijns_mediaservicemaastricht_nl/Documents/"/>
    </mc:Choice>
  </mc:AlternateContent>
  <xr:revisionPtr revIDLastSave="48" documentId="8_{135F1E48-EE5E-47E8-99AB-DDB2C05DBE58}" xr6:coauthVersionLast="47" xr6:coauthVersionMax="47" xr10:uidLastSave="{A4FD0453-45BE-451E-94B5-404B7BB757DD}"/>
  <workbookProtection workbookAlgorithmName="SHA-512" workbookHashValue="V9HhW6vu3b8y/M9Bx1Id2thE6kUqn/BkWgXgBT8DUiPlsH/PCF38e8p1rG/H8l8eu20GKeHRaZZn8XaEzIbrCw==" workbookSaltValue="RHfrgabE2HrsU1TOawzlwQ==" workbookSpinCount="100000" lockStructure="1"/>
  <bookViews>
    <workbookView xWindow="-120" yWindow="-120" windowWidth="51840" windowHeight="21120" firstSheet="1" activeTab="1" xr2:uid="{9FC7FCC9-2248-448B-AB68-24474034020C}"/>
  </bookViews>
  <sheets>
    <sheet name="Sheet1" sheetId="1" state="hidden" r:id="rId1"/>
    <sheet name="Order form" sheetId="2" r:id="rId2"/>
    <sheet name="Sheet3"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0" i="2" l="1"/>
  <c r="V10" i="2" s="1"/>
  <c r="X10" i="2"/>
  <c r="T11" i="2"/>
  <c r="V11" i="2" s="1"/>
  <c r="X11" i="2"/>
  <c r="T12" i="2"/>
  <c r="V12" i="2" s="1"/>
  <c r="X12" i="2"/>
  <c r="T13" i="2"/>
  <c r="V13" i="2" s="1"/>
  <c r="X13" i="2"/>
  <c r="T14" i="2"/>
  <c r="V14" i="2" s="1"/>
  <c r="X14" i="2"/>
  <c r="T15" i="2"/>
  <c r="V15" i="2" s="1"/>
  <c r="X15" i="2"/>
  <c r="T16" i="2"/>
  <c r="V16" i="2" s="1"/>
  <c r="X16" i="2"/>
  <c r="T17" i="2"/>
  <c r="V17" i="2" s="1"/>
  <c r="X17" i="2"/>
  <c r="T18" i="2"/>
  <c r="V18" i="2" s="1"/>
  <c r="X18" i="2"/>
  <c r="T19" i="2"/>
  <c r="V19" i="2" s="1"/>
  <c r="X19" i="2"/>
  <c r="T20" i="2"/>
  <c r="V20" i="2" s="1"/>
  <c r="X20" i="2"/>
  <c r="T21" i="2"/>
  <c r="V21" i="2" s="1"/>
  <c r="X21" i="2"/>
  <c r="T22" i="2"/>
  <c r="V22" i="2" s="1"/>
  <c r="X22" i="2"/>
  <c r="T23" i="2"/>
  <c r="V23" i="2" s="1"/>
  <c r="X23" i="2"/>
  <c r="T24" i="2"/>
  <c r="X24" i="2"/>
  <c r="T25" i="2"/>
  <c r="V25" i="2" s="1"/>
  <c r="X25" i="2"/>
  <c r="T26" i="2"/>
  <c r="V26" i="2" s="1"/>
  <c r="X26" i="2"/>
  <c r="T27" i="2"/>
  <c r="V27" i="2" s="1"/>
  <c r="X27" i="2"/>
  <c r="T28" i="2"/>
  <c r="V28" i="2" s="1"/>
  <c r="X28" i="2"/>
  <c r="T29" i="2"/>
  <c r="V29" i="2" s="1"/>
  <c r="X29" i="2"/>
  <c r="T30" i="2"/>
  <c r="V30" i="2" s="1"/>
  <c r="X30" i="2"/>
  <c r="X9" i="2"/>
  <c r="T9" i="2"/>
  <c r="D10" i="2"/>
  <c r="E10" i="2"/>
  <c r="D11" i="2"/>
  <c r="E11" i="2"/>
  <c r="D12" i="2"/>
  <c r="E12" i="2"/>
  <c r="D13" i="2"/>
  <c r="E13" i="2"/>
  <c r="D14" i="2"/>
  <c r="E14" i="2"/>
  <c r="D15" i="2"/>
  <c r="E15" i="2"/>
  <c r="D16" i="2"/>
  <c r="E16" i="2"/>
  <c r="D17" i="2"/>
  <c r="E17" i="2"/>
  <c r="D18" i="2"/>
  <c r="E18" i="2"/>
  <c r="D19" i="2"/>
  <c r="E19" i="2"/>
  <c r="D20" i="2"/>
  <c r="E20" i="2"/>
  <c r="D21" i="2"/>
  <c r="E21" i="2"/>
  <c r="D22" i="2"/>
  <c r="E22" i="2"/>
  <c r="D23" i="2"/>
  <c r="E23" i="2"/>
  <c r="D24" i="2"/>
  <c r="E24" i="2"/>
  <c r="D25" i="2"/>
  <c r="E25" i="2"/>
  <c r="D26" i="2"/>
  <c r="E26" i="2"/>
  <c r="D27" i="2"/>
  <c r="E27" i="2"/>
  <c r="D28" i="2"/>
  <c r="E28" i="2"/>
  <c r="D29" i="2"/>
  <c r="E29" i="2"/>
  <c r="D30" i="2"/>
  <c r="E30" i="2"/>
  <c r="F16" i="1"/>
  <c r="D18" i="1"/>
  <c r="J18" i="1" s="1"/>
  <c r="J17" i="1"/>
  <c r="G16" i="1"/>
  <c r="G14" i="1"/>
  <c r="G15" i="1"/>
  <c r="F15" i="1"/>
  <c r="J15" i="1" s="1"/>
  <c r="D17" i="1"/>
  <c r="D13" i="1"/>
  <c r="F13" i="1" s="1"/>
  <c r="J13" i="1" s="1"/>
  <c r="D14" i="1"/>
  <c r="F14" i="1" s="1"/>
  <c r="J14" i="1" s="1"/>
  <c r="D15" i="1"/>
  <c r="D16" i="1"/>
  <c r="D12" i="1"/>
  <c r="F12" i="1" s="1"/>
  <c r="J12" i="1" s="1"/>
  <c r="F20" i="2" l="1"/>
  <c r="U20" i="2" s="1"/>
  <c r="W20" i="2" s="1"/>
  <c r="F30" i="2"/>
  <c r="U30" i="2" s="1"/>
  <c r="W30" i="2" s="1"/>
  <c r="F13" i="2"/>
  <c r="U13" i="2" s="1"/>
  <c r="W13" i="2" s="1"/>
  <c r="F22" i="2"/>
  <c r="U22" i="2" s="1"/>
  <c r="W22" i="2" s="1"/>
  <c r="F12" i="2"/>
  <c r="U12" i="2" s="1"/>
  <c r="W12" i="2" s="1"/>
  <c r="F23" i="2"/>
  <c r="U23" i="2" s="1"/>
  <c r="W23" i="2" s="1"/>
  <c r="F15" i="2"/>
  <c r="U15" i="2" s="1"/>
  <c r="W15" i="2" s="1"/>
  <c r="F17" i="2"/>
  <c r="U17" i="2" s="1"/>
  <c r="W17" i="2" s="1"/>
  <c r="F14" i="2"/>
  <c r="U14" i="2" s="1"/>
  <c r="W14" i="2" s="1"/>
  <c r="F16" i="2"/>
  <c r="U16" i="2" s="1"/>
  <c r="W16" i="2" s="1"/>
  <c r="F26" i="2"/>
  <c r="U26" i="2" s="1"/>
  <c r="W26" i="2" s="1"/>
  <c r="F25" i="2"/>
  <c r="U25" i="2" s="1"/>
  <c r="W25" i="2" s="1"/>
  <c r="F28" i="2"/>
  <c r="U28" i="2" s="1"/>
  <c r="W28" i="2" s="1"/>
  <c r="F24" i="2"/>
  <c r="U24" i="2" s="1"/>
  <c r="V24" i="2"/>
  <c r="F18" i="2"/>
  <c r="U18" i="2" s="1"/>
  <c r="W18" i="2" s="1"/>
  <c r="F21" i="2"/>
  <c r="U21" i="2" s="1"/>
  <c r="W21" i="2" s="1"/>
  <c r="F11" i="2"/>
  <c r="U11" i="2" s="1"/>
  <c r="W11" i="2" s="1"/>
  <c r="F27" i="2"/>
  <c r="U27" i="2" s="1"/>
  <c r="W27" i="2" s="1"/>
  <c r="F29" i="2"/>
  <c r="U29" i="2" s="1"/>
  <c r="W29" i="2" s="1"/>
  <c r="F10" i="2"/>
  <c r="U10" i="2" s="1"/>
  <c r="W10" i="2" s="1"/>
  <c r="F19" i="2"/>
  <c r="U19" i="2" s="1"/>
  <c r="W19" i="2" s="1"/>
  <c r="J16" i="1"/>
  <c r="J19" i="1"/>
  <c r="V9" i="2"/>
  <c r="G64" i="3"/>
  <c r="F65" i="3"/>
  <c r="G65" i="3"/>
  <c r="F66" i="3"/>
  <c r="G66" i="3"/>
  <c r="F67" i="3"/>
  <c r="G67" i="3"/>
  <c r="G60" i="3"/>
  <c r="F61" i="3"/>
  <c r="G61" i="3"/>
  <c r="F62" i="3"/>
  <c r="G62" i="3"/>
  <c r="G63" i="3"/>
  <c r="F60" i="3"/>
  <c r="F59" i="3"/>
  <c r="F64" i="3"/>
  <c r="F63" i="3"/>
  <c r="F8" i="3"/>
  <c r="G8" i="3"/>
  <c r="F9" i="3"/>
  <c r="G9" i="3"/>
  <c r="F10" i="3"/>
  <c r="G10" i="3"/>
  <c r="F11" i="3"/>
  <c r="G11" i="3"/>
  <c r="F12" i="3"/>
  <c r="G12" i="3"/>
  <c r="F13" i="3"/>
  <c r="G13" i="3"/>
  <c r="F14" i="3"/>
  <c r="G14" i="3"/>
  <c r="F15" i="3"/>
  <c r="G15" i="3"/>
  <c r="F16" i="3"/>
  <c r="D9" i="2" s="1"/>
  <c r="G16" i="3"/>
  <c r="E9" i="2" s="1"/>
  <c r="F17" i="3"/>
  <c r="G17" i="3"/>
  <c r="F18" i="3"/>
  <c r="G18" i="3"/>
  <c r="F19" i="3"/>
  <c r="G19" i="3"/>
  <c r="F20" i="3"/>
  <c r="G20" i="3"/>
  <c r="F21" i="3"/>
  <c r="G21" i="3"/>
  <c r="F22" i="3"/>
  <c r="G22" i="3"/>
  <c r="F23" i="3"/>
  <c r="G23" i="3"/>
  <c r="F24" i="3"/>
  <c r="G24" i="3"/>
  <c r="F25" i="3"/>
  <c r="G25" i="3"/>
  <c r="F26" i="3"/>
  <c r="G26" i="3"/>
  <c r="F27" i="3"/>
  <c r="G27" i="3"/>
  <c r="F28" i="3"/>
  <c r="G28" i="3"/>
  <c r="F29" i="3"/>
  <c r="G29" i="3"/>
  <c r="F30" i="3"/>
  <c r="G30" i="3"/>
  <c r="F31" i="3"/>
  <c r="G31" i="3"/>
  <c r="F32" i="3"/>
  <c r="G32" i="3"/>
  <c r="F33" i="3"/>
  <c r="G33" i="3"/>
  <c r="F34" i="3"/>
  <c r="G34" i="3"/>
  <c r="F35" i="3"/>
  <c r="G35" i="3"/>
  <c r="F36" i="3"/>
  <c r="G36" i="3"/>
  <c r="F37" i="3"/>
  <c r="G37" i="3"/>
  <c r="F38" i="3"/>
  <c r="G38" i="3"/>
  <c r="F39" i="3"/>
  <c r="G39" i="3"/>
  <c r="F40" i="3"/>
  <c r="G40" i="3"/>
  <c r="F41" i="3"/>
  <c r="G41" i="3"/>
  <c r="F42" i="3"/>
  <c r="G42" i="3"/>
  <c r="F43" i="3"/>
  <c r="G43" i="3"/>
  <c r="F44" i="3"/>
  <c r="G44" i="3"/>
  <c r="F45" i="3"/>
  <c r="G45" i="3"/>
  <c r="F46" i="3"/>
  <c r="G46" i="3"/>
  <c r="F47" i="3"/>
  <c r="G47" i="3"/>
  <c r="F48" i="3"/>
  <c r="G48" i="3"/>
  <c r="F49" i="3"/>
  <c r="G49" i="3"/>
  <c r="F50" i="3"/>
  <c r="G50" i="3"/>
  <c r="F51" i="3"/>
  <c r="G51" i="3"/>
  <c r="F52" i="3"/>
  <c r="G52" i="3"/>
  <c r="F53" i="3"/>
  <c r="G53" i="3"/>
  <c r="F54" i="3"/>
  <c r="G54" i="3"/>
  <c r="F55" i="3"/>
  <c r="G55" i="3"/>
  <c r="F56" i="3"/>
  <c r="G56" i="3"/>
  <c r="F57" i="3"/>
  <c r="G57" i="3"/>
  <c r="F58" i="3"/>
  <c r="G58" i="3"/>
  <c r="G59" i="3"/>
  <c r="G7" i="3"/>
  <c r="F7" i="3"/>
  <c r="W24" i="2" l="1"/>
  <c r="F9" i="2"/>
  <c r="U9" i="2" s="1"/>
  <c r="W9" i="2" s="1"/>
  <c r="F32" i="2" l="1"/>
</calcChain>
</file>

<file path=xl/sharedStrings.xml><?xml version="1.0" encoding="utf-8"?>
<sst xmlns="http://schemas.openxmlformats.org/spreadsheetml/2006/main" count="150" uniqueCount="96">
  <si>
    <t>Kosten</t>
  </si>
  <si>
    <t>Aantal personen</t>
  </si>
  <si>
    <t>Aantal uren</t>
  </si>
  <si>
    <t>Totaalkosten</t>
  </si>
  <si>
    <t>Flatscreen 32"</t>
  </si>
  <si>
    <t>Flatscreen 55"</t>
  </si>
  <si>
    <t>Flatscreen 65"</t>
  </si>
  <si>
    <t>Flatscreen 75"</t>
  </si>
  <si>
    <t>Flatscreen 85"</t>
  </si>
  <si>
    <t>Mediaplayer standalone</t>
  </si>
  <si>
    <t>Flatscreen 40"</t>
  </si>
  <si>
    <t>Touchscreen 55"</t>
  </si>
  <si>
    <t>Touchscreen 65"</t>
  </si>
  <si>
    <t>Touchscreen 75"</t>
  </si>
  <si>
    <t>Touchscreen 32"</t>
  </si>
  <si>
    <t>Inkoop</t>
  </si>
  <si>
    <t>Uurtarief [€]</t>
  </si>
  <si>
    <t>Marge [%]</t>
  </si>
  <si>
    <t>Toeslag [%]</t>
  </si>
  <si>
    <t>Verkoop</t>
  </si>
  <si>
    <t>Installatiekosten</t>
  </si>
  <si>
    <t>Touchscreen 43"</t>
  </si>
  <si>
    <t>Touchscreen 86"</t>
  </si>
  <si>
    <t>Laptop (15,6", i5, 8GB memory, 256GB storage)</t>
  </si>
  <si>
    <t>Laptop (15,6", i7, 16GB memory, 256GB storage)</t>
  </si>
  <si>
    <t>Flatscreen 32" on a stand</t>
  </si>
  <si>
    <t>Flatscreen 40" on a stand</t>
  </si>
  <si>
    <t>Flatscreen 55" on a stand</t>
  </si>
  <si>
    <t>Flatscreen 65" on a stand</t>
  </si>
  <si>
    <t>Flatscreen 75" on a stand</t>
  </si>
  <si>
    <t>Flatscreen 85" on a stand</t>
  </si>
  <si>
    <t>Touchscreen 32" on a stand</t>
  </si>
  <si>
    <t>Touchscreen 43" on a stand</t>
  </si>
  <si>
    <t>Touchscreen 55" on a stand</t>
  </si>
  <si>
    <t>Touchscreen 65" on a stand</t>
  </si>
  <si>
    <t>Touchscreen 75" on a stand</t>
  </si>
  <si>
    <t>Touchscreen 86" on a stand</t>
  </si>
  <si>
    <t>Touchscreen 43" including wallbracket</t>
  </si>
  <si>
    <t>Flatscreen 32" including wallbracket</t>
  </si>
  <si>
    <t>Flatscreen 40" including wallbracket</t>
  </si>
  <si>
    <t>Flatscreen 55" including wallbracket</t>
  </si>
  <si>
    <t>Flatscreen 65" including wallbracket</t>
  </si>
  <si>
    <t>Flatscreen 75" including wallbracket</t>
  </si>
  <si>
    <t>Flatscreen 85" including wallbracket</t>
  </si>
  <si>
    <t>Touchscreen 32" including wallbracket</t>
  </si>
  <si>
    <t>Touchscreen 55" including wallbracket</t>
  </si>
  <si>
    <t>Touchscreen 65" including wallbracket</t>
  </si>
  <si>
    <t>Touchscreen 75" including wallbracket</t>
  </si>
  <si>
    <t>Touchscreen 86" including wallbracket</t>
  </si>
  <si>
    <t>Compact speakerset (set of 2)</t>
  </si>
  <si>
    <t>Compact speakerset including wall brackets (set of 2)</t>
  </si>
  <si>
    <t>Compact speakerset on stands (set of 2)</t>
  </si>
  <si>
    <t>1x Wireless hand microphone</t>
  </si>
  <si>
    <t>2x Wireless hand microphone</t>
  </si>
  <si>
    <t>Total</t>
  </si>
  <si>
    <t>No installation</t>
  </si>
  <si>
    <t>Materials</t>
  </si>
  <si>
    <t>Installation</t>
  </si>
  <si>
    <t>Equipment</t>
  </si>
  <si>
    <t>Led spot</t>
  </si>
  <si>
    <t>-Please make a selection-</t>
  </si>
  <si>
    <t>QTY</t>
  </si>
  <si>
    <t>Total excl. VAT:</t>
  </si>
  <si>
    <t>Marge (20%)</t>
  </si>
  <si>
    <t>Resterende opbrengst</t>
  </si>
  <si>
    <t>Uurtarief kosten:</t>
  </si>
  <si>
    <t>Overnachting met maaltijd:</t>
  </si>
  <si>
    <t>Kosten per KM:</t>
  </si>
  <si>
    <t>Parkeerkosten per dag:</t>
  </si>
  <si>
    <t>Aantal KM</t>
  </si>
  <si>
    <t>Maandag</t>
  </si>
  <si>
    <t>Dinsdag</t>
  </si>
  <si>
    <t>Woensdag</t>
  </si>
  <si>
    <t>Donderdag</t>
  </si>
  <si>
    <t>Zaterdag</t>
  </si>
  <si>
    <t>Starttijd</t>
  </si>
  <si>
    <t>Eindtijd</t>
  </si>
  <si>
    <t>Vrijdag</t>
  </si>
  <si>
    <t>Aantal overnachtingen met maaltijd</t>
  </si>
  <si>
    <t>Parkeren</t>
  </si>
  <si>
    <t>Aantal uren t.b.v. installeren/demonteren</t>
  </si>
  <si>
    <t>(De)installation by Media Service Maastricht or without installation</t>
  </si>
  <si>
    <t>Aantal uren arbeid</t>
  </si>
  <si>
    <t>(De)installation by Media Service Maastricht</t>
  </si>
  <si>
    <t>Company</t>
  </si>
  <si>
    <t>Contact for AV order</t>
  </si>
  <si>
    <t>Name:</t>
  </si>
  <si>
    <t>Address:</t>
  </si>
  <si>
    <t>VAT number:</t>
  </si>
  <si>
    <t>Phone number:</t>
  </si>
  <si>
    <t>Email:</t>
  </si>
  <si>
    <t>Contact  at the exhibition</t>
  </si>
  <si>
    <t>Stand number:</t>
  </si>
  <si>
    <t xml:space="preserve">Your order will be brought to your stand on Monday June 5th. If you choose to have the equipment installed by us, this will take place on Monday June 5th or Tuesday June 6th. </t>
  </si>
  <si>
    <t>Please send your filled in order form to info@mediaservicemaastricht.nl no later than friday May 13th 5 pm.</t>
  </si>
  <si>
    <t>If the equipment you require is not listed, please contact us via phone (+31(0)43 434 07 07 00) or email (info@mediaservicemaastricht.nl).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</si>
</sst>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5" x14ac:knownFonts="1">
    <font>
      <sz val="11"/>
      <color theme="1"/>
      <name val="Calibri"/>
      <family val="2"/>
      <scheme val="minor"/>
    </font>
    <font>
      <sz val="11"/>
      <color theme="1"/>
      <name val="Calibri"/>
      <family val="2"/>
      <scheme val="minor"/>
    </font>
    <font>
      <sz val="8"/>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0" fillId="0" borderId="0" xfId="0" quotePrefix="1"/>
    <xf numFmtId="2" fontId="0" fillId="0" borderId="0" xfId="0" applyNumberFormat="1"/>
    <xf numFmtId="2" fontId="0" fillId="0" borderId="10" xfId="0" applyNumberFormat="1" applyBorder="1"/>
    <xf numFmtId="0" fontId="0" fillId="0" borderId="0" xfId="0" applyProtection="1">
      <protection locked="0"/>
    </xf>
    <xf numFmtId="0" fontId="4" fillId="0" borderId="2" xfId="0" applyFont="1" applyBorder="1" applyProtection="1">
      <protection locked="0"/>
    </xf>
    <xf numFmtId="0" fontId="0" fillId="0" borderId="1" xfId="0" applyBorder="1" applyProtection="1">
      <protection locked="0"/>
    </xf>
    <xf numFmtId="0" fontId="4" fillId="0" borderId="1" xfId="0" applyFont="1" applyBorder="1" applyProtection="1">
      <protection locked="0"/>
    </xf>
    <xf numFmtId="0" fontId="4" fillId="0" borderId="9" xfId="0" applyFont="1" applyBorder="1" applyProtection="1">
      <protection locked="0"/>
    </xf>
    <xf numFmtId="0" fontId="0" fillId="0" borderId="4" xfId="0" applyBorder="1" applyProtection="1">
      <protection locked="0"/>
    </xf>
    <xf numFmtId="0" fontId="4" fillId="0" borderId="4" xfId="0" applyFont="1" applyBorder="1" applyProtection="1">
      <protection locked="0"/>
    </xf>
    <xf numFmtId="0" fontId="3" fillId="0" borderId="0" xfId="0" applyFont="1" applyAlignment="1">
      <alignment horizontal="right"/>
    </xf>
    <xf numFmtId="44" fontId="3" fillId="0" borderId="0" xfId="0" applyNumberFormat="1" applyFont="1"/>
    <xf numFmtId="44" fontId="0" fillId="0" borderId="1" xfId="1" applyFont="1" applyBorder="1" applyProtection="1"/>
    <xf numFmtId="44" fontId="0" fillId="0" borderId="7" xfId="1" applyFont="1" applyBorder="1" applyProtection="1"/>
    <xf numFmtId="44" fontId="0" fillId="0" borderId="0" xfId="0" applyNumberFormat="1"/>
    <xf numFmtId="44" fontId="0" fillId="0" borderId="4" xfId="1" applyFont="1" applyBorder="1" applyProtection="1"/>
    <xf numFmtId="44" fontId="0" fillId="0" borderId="8" xfId="1" applyFont="1" applyBorder="1" applyProtection="1"/>
    <xf numFmtId="0" fontId="0" fillId="0" borderId="0" xfId="0" applyAlignment="1">
      <alignment horizontal="right"/>
    </xf>
    <xf numFmtId="0" fontId="3" fillId="0" borderId="5" xfId="0" applyFont="1" applyBorder="1"/>
    <xf numFmtId="0" fontId="3" fillId="0" borderId="3" xfId="0" applyFont="1" applyBorder="1"/>
    <xf numFmtId="0" fontId="3" fillId="0" borderId="6"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5</xdr:row>
      <xdr:rowOff>17073</xdr:rowOff>
    </xdr:to>
    <xdr:pic>
      <xdr:nvPicPr>
        <xdr:cNvPr id="3" name="Picture 2">
          <a:extLst>
            <a:ext uri="{FF2B5EF4-FFF2-40B4-BE49-F238E27FC236}">
              <a16:creationId xmlns:a16="http://schemas.microsoft.com/office/drawing/2014/main" id="{F1D30883-7F16-A31F-7554-50CA292DD01E}"/>
            </a:ext>
          </a:extLst>
        </xdr:cNvPr>
        <xdr:cNvPicPr>
          <a:picLocks noChangeAspect="1"/>
        </xdr:cNvPicPr>
      </xdr:nvPicPr>
      <xdr:blipFill>
        <a:blip xmlns:r="http://schemas.openxmlformats.org/officeDocument/2006/relationships" r:embed="rId1"/>
        <a:stretch>
          <a:fillRect/>
        </a:stretch>
      </xdr:blipFill>
      <xdr:spPr>
        <a:xfrm>
          <a:off x="0" y="0"/>
          <a:ext cx="3695700" cy="9695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1E161-523B-4DBE-9CBA-4B26C2F6E3CA}">
  <dimension ref="A2:J19"/>
  <sheetViews>
    <sheetView workbookViewId="0">
      <selection activeCell="G25" sqref="G25"/>
    </sheetView>
  </sheetViews>
  <sheetFormatPr defaultRowHeight="15" x14ac:dyDescent="0.25"/>
  <cols>
    <col min="1" max="1" width="25.7109375" bestFit="1" customWidth="1"/>
    <col min="2" max="2" width="8.140625" bestFit="1" customWidth="1"/>
    <col min="4" max="4" width="11.28515625" bestFit="1" customWidth="1"/>
    <col min="5" max="5" width="15.7109375" bestFit="1" customWidth="1"/>
    <col min="6" max="6" width="11.28515625" bestFit="1" customWidth="1"/>
    <col min="7" max="7" width="33.42578125" bestFit="1" customWidth="1"/>
    <col min="8" max="8" width="12.42578125" bestFit="1" customWidth="1"/>
    <col min="10" max="10" width="12.42578125" bestFit="1" customWidth="1"/>
  </cols>
  <sheetData>
    <row r="2" spans="1:10" x14ac:dyDescent="0.25">
      <c r="A2" t="s">
        <v>65</v>
      </c>
      <c r="B2">
        <v>40</v>
      </c>
    </row>
    <row r="3" spans="1:10" x14ac:dyDescent="0.25">
      <c r="A3" t="s">
        <v>66</v>
      </c>
      <c r="B3">
        <v>150</v>
      </c>
    </row>
    <row r="4" spans="1:10" x14ac:dyDescent="0.25">
      <c r="A4" t="s">
        <v>67</v>
      </c>
      <c r="B4">
        <v>0.25</v>
      </c>
    </row>
    <row r="5" spans="1:10" x14ac:dyDescent="0.25">
      <c r="A5" t="s">
        <v>68</v>
      </c>
      <c r="B5">
        <v>32</v>
      </c>
    </row>
    <row r="11" spans="1:10" x14ac:dyDescent="0.25">
      <c r="B11" t="s">
        <v>75</v>
      </c>
      <c r="C11" t="s">
        <v>76</v>
      </c>
      <c r="D11" t="s">
        <v>2</v>
      </c>
      <c r="E11" t="s">
        <v>1</v>
      </c>
      <c r="F11" t="s">
        <v>2</v>
      </c>
      <c r="G11" t="s">
        <v>78</v>
      </c>
      <c r="H11" t="s">
        <v>69</v>
      </c>
      <c r="I11" t="s">
        <v>79</v>
      </c>
      <c r="J11" t="s">
        <v>3</v>
      </c>
    </row>
    <row r="12" spans="1:10" x14ac:dyDescent="0.25">
      <c r="A12" t="s">
        <v>70</v>
      </c>
      <c r="B12">
        <v>10</v>
      </c>
      <c r="C12">
        <v>20</v>
      </c>
      <c r="D12">
        <f>C12-B12</f>
        <v>10</v>
      </c>
      <c r="E12">
        <v>0</v>
      </c>
      <c r="F12">
        <f>D12*E12</f>
        <v>0</v>
      </c>
      <c r="G12">
        <v>2</v>
      </c>
      <c r="H12">
        <v>185</v>
      </c>
      <c r="I12">
        <v>1</v>
      </c>
      <c r="J12" s="2">
        <f t="shared" ref="J12:J18" si="0">F12*$B$2+G12*$B$3+H12*$B$4+I12*$B$5</f>
        <v>378.25</v>
      </c>
    </row>
    <row r="13" spans="1:10" x14ac:dyDescent="0.25">
      <c r="A13" t="s">
        <v>71</v>
      </c>
      <c r="B13">
        <v>8</v>
      </c>
      <c r="C13">
        <v>20</v>
      </c>
      <c r="D13">
        <f t="shared" ref="D13:D17" si="1">C13-B13</f>
        <v>12</v>
      </c>
      <c r="E13">
        <v>0</v>
      </c>
      <c r="F13">
        <f t="shared" ref="F13:F16" si="2">D13*E13</f>
        <v>0</v>
      </c>
      <c r="G13">
        <v>2</v>
      </c>
      <c r="H13">
        <v>15</v>
      </c>
      <c r="I13">
        <v>1</v>
      </c>
      <c r="J13" s="2">
        <f t="shared" si="0"/>
        <v>335.75</v>
      </c>
    </row>
    <row r="14" spans="1:10" x14ac:dyDescent="0.25">
      <c r="A14" t="s">
        <v>72</v>
      </c>
      <c r="B14">
        <v>9</v>
      </c>
      <c r="C14">
        <v>19</v>
      </c>
      <c r="D14">
        <f t="shared" si="1"/>
        <v>10</v>
      </c>
      <c r="E14">
        <v>2</v>
      </c>
      <c r="F14">
        <f t="shared" si="2"/>
        <v>20</v>
      </c>
      <c r="G14">
        <f t="shared" ref="G14:G16" si="3">E14</f>
        <v>2</v>
      </c>
      <c r="H14">
        <v>15</v>
      </c>
      <c r="I14">
        <v>1</v>
      </c>
      <c r="J14" s="2">
        <f t="shared" si="0"/>
        <v>1135.75</v>
      </c>
    </row>
    <row r="15" spans="1:10" x14ac:dyDescent="0.25">
      <c r="A15" t="s">
        <v>73</v>
      </c>
      <c r="B15">
        <v>9</v>
      </c>
      <c r="C15">
        <v>19</v>
      </c>
      <c r="D15">
        <f t="shared" si="1"/>
        <v>10</v>
      </c>
      <c r="E15">
        <v>2</v>
      </c>
      <c r="F15">
        <f t="shared" si="2"/>
        <v>20</v>
      </c>
      <c r="G15">
        <f t="shared" si="3"/>
        <v>2</v>
      </c>
      <c r="H15">
        <v>15</v>
      </c>
      <c r="I15">
        <v>1</v>
      </c>
      <c r="J15" s="2">
        <f t="shared" si="0"/>
        <v>1135.75</v>
      </c>
    </row>
    <row r="16" spans="1:10" x14ac:dyDescent="0.25">
      <c r="A16" t="s">
        <v>77</v>
      </c>
      <c r="B16">
        <v>9</v>
      </c>
      <c r="C16">
        <v>15.5</v>
      </c>
      <c r="D16">
        <f t="shared" si="1"/>
        <v>6.5</v>
      </c>
      <c r="E16">
        <v>2</v>
      </c>
      <c r="F16">
        <f t="shared" si="2"/>
        <v>13</v>
      </c>
      <c r="G16">
        <f t="shared" si="3"/>
        <v>2</v>
      </c>
      <c r="H16">
        <v>15</v>
      </c>
      <c r="I16">
        <v>1</v>
      </c>
      <c r="J16" s="2">
        <f t="shared" si="0"/>
        <v>855.75</v>
      </c>
    </row>
    <row r="17" spans="1:10" x14ac:dyDescent="0.25">
      <c r="A17" t="s">
        <v>77</v>
      </c>
      <c r="B17">
        <v>15</v>
      </c>
      <c r="C17">
        <v>24</v>
      </c>
      <c r="D17">
        <f t="shared" si="1"/>
        <v>9</v>
      </c>
      <c r="E17">
        <v>4</v>
      </c>
      <c r="F17">
        <v>0</v>
      </c>
      <c r="G17">
        <v>2</v>
      </c>
      <c r="H17">
        <v>185</v>
      </c>
      <c r="I17">
        <v>1</v>
      </c>
      <c r="J17" s="2">
        <f t="shared" si="0"/>
        <v>378.25</v>
      </c>
    </row>
    <row r="18" spans="1:10" ht="15.75" thickBot="1" x14ac:dyDescent="0.3">
      <c r="A18" t="s">
        <v>74</v>
      </c>
      <c r="B18">
        <v>8</v>
      </c>
      <c r="C18">
        <v>10</v>
      </c>
      <c r="D18">
        <f>C18-B18</f>
        <v>2</v>
      </c>
      <c r="E18">
        <v>4</v>
      </c>
      <c r="F18">
        <v>0</v>
      </c>
      <c r="G18">
        <v>0</v>
      </c>
      <c r="H18">
        <v>370</v>
      </c>
      <c r="I18">
        <v>2</v>
      </c>
      <c r="J18" s="3">
        <f t="shared" si="0"/>
        <v>156.5</v>
      </c>
    </row>
    <row r="19" spans="1:10" ht="15.75" thickTop="1" x14ac:dyDescent="0.25">
      <c r="J19" s="2">
        <f>SUM(J12:J18)</f>
        <v>4376</v>
      </c>
    </row>
  </sheetData>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31766-A6BC-4D02-9283-7D06889EA1FC}">
  <dimension ref="A8:X35"/>
  <sheetViews>
    <sheetView tabSelected="1" zoomScaleNormal="100" workbookViewId="0">
      <selection activeCell="A9" sqref="A9"/>
    </sheetView>
  </sheetViews>
  <sheetFormatPr defaultRowHeight="15" x14ac:dyDescent="0.25"/>
  <cols>
    <col min="1" max="1" width="48.85546875" bestFit="1" customWidth="1"/>
    <col min="2" max="2" width="6.7109375" bestFit="1" customWidth="1"/>
    <col min="3" max="3" width="62.140625" bestFit="1" customWidth="1"/>
    <col min="4" max="4" width="11.42578125" bestFit="1" customWidth="1"/>
    <col min="5" max="5" width="14.7109375" bestFit="1" customWidth="1"/>
    <col min="6" max="6" width="11.42578125" bestFit="1" customWidth="1"/>
    <col min="8" max="8" width="24.7109375" bestFit="1" customWidth="1"/>
    <col min="9" max="9" width="49" customWidth="1"/>
    <col min="20" max="20" width="7.140625" hidden="1" customWidth="1"/>
    <col min="21" max="21" width="11.42578125" hidden="1" customWidth="1"/>
    <col min="22" max="22" width="12" hidden="1" customWidth="1"/>
    <col min="23" max="23" width="21" hidden="1" customWidth="1"/>
    <col min="24" max="24" width="17.7109375" hidden="1" customWidth="1"/>
  </cols>
  <sheetData>
    <row r="8" spans="1:24" ht="15.75" thickBot="1" x14ac:dyDescent="0.3">
      <c r="A8" s="19" t="s">
        <v>58</v>
      </c>
      <c r="B8" s="20" t="s">
        <v>61</v>
      </c>
      <c r="C8" s="20" t="s">
        <v>81</v>
      </c>
      <c r="D8" s="20" t="s">
        <v>56</v>
      </c>
      <c r="E8" s="20" t="s">
        <v>57</v>
      </c>
      <c r="F8" s="21" t="s">
        <v>54</v>
      </c>
      <c r="H8" s="11" t="s">
        <v>84</v>
      </c>
      <c r="T8" t="s">
        <v>0</v>
      </c>
      <c r="U8" t="s">
        <v>19</v>
      </c>
      <c r="V8" t="s">
        <v>63</v>
      </c>
      <c r="W8" t="s">
        <v>64</v>
      </c>
      <c r="X8" t="s">
        <v>82</v>
      </c>
    </row>
    <row r="9" spans="1:24" ht="15.75" thickTop="1" x14ac:dyDescent="0.25">
      <c r="A9" s="5" t="s">
        <v>60</v>
      </c>
      <c r="B9" s="6"/>
      <c r="C9" s="7" t="s">
        <v>60</v>
      </c>
      <c r="D9" s="13">
        <f>_xlfn.IFNA(VLOOKUP(A9,Sheet3!$C$7:$F$67,4,FALSE)*B9,0)</f>
        <v>0</v>
      </c>
      <c r="E9" s="13">
        <f>_xlfn.IFNA(IF(C9="(de)installation by Media Service Maastricht",VLOOKUP(A9,Sheet3!$C$7:$G$67,5,FALSE)*'Order form'!B9,0),0)</f>
        <v>0</v>
      </c>
      <c r="F9" s="14">
        <f>IFERROR(D9+E9,0)</f>
        <v>0</v>
      </c>
      <c r="H9" s="18" t="s">
        <v>86</v>
      </c>
      <c r="I9" s="4"/>
      <c r="T9" t="str">
        <f>_xlfn.IFNA(B9*VLOOKUP(A9,Sheet3!C7:E67,3,FALSE)+IF(C9="(De)installation by Media Service Maastricht",B9*VLOOKUP('Order form'!A9,Sheet3!C7:D67,2,FALSE)*40,0),"")</f>
        <v/>
      </c>
      <c r="U9" s="15">
        <f>F9</f>
        <v>0</v>
      </c>
      <c r="V9" t="str">
        <f>IFERROR(T9/0.8-T9,"")</f>
        <v/>
      </c>
      <c r="W9" s="15" t="str">
        <f>IFERROR(U9-T9-V9,"")</f>
        <v/>
      </c>
      <c r="X9">
        <f>IF(C9="(De)installation by Media Service Maastricht",B9*VLOOKUP(A9,Sheet3!C7:D67,2,FALSE),0)</f>
        <v>0</v>
      </c>
    </row>
    <row r="10" spans="1:24" x14ac:dyDescent="0.25">
      <c r="A10" s="5" t="s">
        <v>60</v>
      </c>
      <c r="B10" s="6"/>
      <c r="C10" s="7" t="s">
        <v>60</v>
      </c>
      <c r="D10" s="13">
        <f>_xlfn.IFNA(VLOOKUP(A10,Sheet3!$C$7:$F$67,4,FALSE)*B10,0)</f>
        <v>0</v>
      </c>
      <c r="E10" s="13">
        <f>_xlfn.IFNA(IF(C10="(de)installation by Media Service Maastricht",VLOOKUP(A10,Sheet3!$C$7:$G$67,5,FALSE)*'Order form'!B10,0),0)</f>
        <v>0</v>
      </c>
      <c r="F10" s="14">
        <f t="shared" ref="F10:F30" si="0">IFERROR(D10+E10,0)</f>
        <v>0</v>
      </c>
      <c r="H10" s="18" t="s">
        <v>87</v>
      </c>
      <c r="I10" s="4"/>
      <c r="T10" t="str">
        <f>_xlfn.IFNA(B10*VLOOKUP(A10,Sheet3!C8:E68,3,FALSE)+IF(C10="(De)installation by Media Service Maastricht",B10*VLOOKUP('Order form'!A10,Sheet3!C8:D68,2,FALSE)*40,0),"")</f>
        <v/>
      </c>
      <c r="U10" s="15">
        <f t="shared" ref="U10:U30" si="1">F10</f>
        <v>0</v>
      </c>
      <c r="V10" t="str">
        <f t="shared" ref="V10:V30" si="2">IFERROR(T10/0.8-T10,"")</f>
        <v/>
      </c>
      <c r="W10" s="15" t="str">
        <f t="shared" ref="W10:W30" si="3">IFERROR(U10-T10-V10,"")</f>
        <v/>
      </c>
      <c r="X10">
        <f>IF(C10="(De)installation by Media Service Maastricht",B10*VLOOKUP(A10,Sheet3!C8:D68,2,FALSE),0)</f>
        <v>0</v>
      </c>
    </row>
    <row r="11" spans="1:24" x14ac:dyDescent="0.25">
      <c r="A11" s="5" t="s">
        <v>60</v>
      </c>
      <c r="B11" s="6"/>
      <c r="C11" s="7" t="s">
        <v>60</v>
      </c>
      <c r="D11" s="13">
        <f>_xlfn.IFNA(VLOOKUP(A11,Sheet3!$C$7:$F$67,4,FALSE)*B11,0)</f>
        <v>0</v>
      </c>
      <c r="E11" s="13">
        <f>_xlfn.IFNA(IF(C11="(de)installation by Media Service Maastricht",VLOOKUP(A11,Sheet3!$C$7:$G$67,5,FALSE)*'Order form'!B11,0),0)</f>
        <v>0</v>
      </c>
      <c r="F11" s="14">
        <f t="shared" si="0"/>
        <v>0</v>
      </c>
      <c r="H11" s="18" t="s">
        <v>88</v>
      </c>
      <c r="I11" s="4"/>
      <c r="T11" t="str">
        <f>_xlfn.IFNA(B11*VLOOKUP(A11,Sheet3!C9:E69,3,FALSE)+IF(C11="(De)installation by Media Service Maastricht",B11*VLOOKUP('Order form'!A11,Sheet3!C9:D69,2,FALSE)*40,0),"")</f>
        <v/>
      </c>
      <c r="U11" s="15">
        <f t="shared" si="1"/>
        <v>0</v>
      </c>
      <c r="V11" t="str">
        <f t="shared" si="2"/>
        <v/>
      </c>
      <c r="W11" s="15" t="str">
        <f t="shared" si="3"/>
        <v/>
      </c>
      <c r="X11">
        <f>IF(C11="(De)installation by Media Service Maastricht",B11*VLOOKUP(A11,Sheet3!C9:D69,2,FALSE),0)</f>
        <v>0</v>
      </c>
    </row>
    <row r="12" spans="1:24" x14ac:dyDescent="0.25">
      <c r="A12" s="5" t="s">
        <v>60</v>
      </c>
      <c r="B12" s="6"/>
      <c r="C12" s="7" t="s">
        <v>60</v>
      </c>
      <c r="D12" s="13">
        <f>_xlfn.IFNA(VLOOKUP(A12,Sheet3!$C$7:$F$67,4,FALSE)*B12,0)</f>
        <v>0</v>
      </c>
      <c r="E12" s="13">
        <f>_xlfn.IFNA(IF(C12="(de)installation by Media Service Maastricht",VLOOKUP(A12,Sheet3!$C$7:$G$67,5,FALSE)*'Order form'!B12,0),0)</f>
        <v>0</v>
      </c>
      <c r="F12" s="14">
        <f t="shared" si="0"/>
        <v>0</v>
      </c>
      <c r="H12" s="18" t="s">
        <v>89</v>
      </c>
      <c r="I12" s="4"/>
      <c r="T12" t="str">
        <f>_xlfn.IFNA(B12*VLOOKUP(A12,Sheet3!C10:E70,3,FALSE)+IF(C12="(De)installation by Media Service Maastricht",B12*VLOOKUP('Order form'!A12,Sheet3!C10:D70,2,FALSE)*40,0),"")</f>
        <v/>
      </c>
      <c r="U12" s="15">
        <f t="shared" si="1"/>
        <v>0</v>
      </c>
      <c r="V12" t="str">
        <f t="shared" si="2"/>
        <v/>
      </c>
      <c r="W12" s="15" t="str">
        <f t="shared" si="3"/>
        <v/>
      </c>
      <c r="X12">
        <f>IF(C12="(De)installation by Media Service Maastricht",B12*VLOOKUP(A12,Sheet3!C10:D70,2,FALSE),0)</f>
        <v>0</v>
      </c>
    </row>
    <row r="13" spans="1:24" x14ac:dyDescent="0.25">
      <c r="A13" s="5" t="s">
        <v>60</v>
      </c>
      <c r="B13" s="6"/>
      <c r="C13" s="7" t="s">
        <v>60</v>
      </c>
      <c r="D13" s="13">
        <f>_xlfn.IFNA(VLOOKUP(A13,Sheet3!$C$7:$F$67,4,FALSE)*B13,0)</f>
        <v>0</v>
      </c>
      <c r="E13" s="13">
        <f>_xlfn.IFNA(IF(C13="(de)installation by Media Service Maastricht",VLOOKUP(A13,Sheet3!$C$7:$G$67,5,FALSE)*'Order form'!B13,0),0)</f>
        <v>0</v>
      </c>
      <c r="F13" s="14">
        <f t="shared" si="0"/>
        <v>0</v>
      </c>
      <c r="H13" s="18" t="s">
        <v>90</v>
      </c>
      <c r="I13" s="4"/>
      <c r="T13" t="str">
        <f>_xlfn.IFNA(B13*VLOOKUP(A13,Sheet3!C11:E71,3,FALSE)+IF(C13="(De)installation by Media Service Maastricht",B13*VLOOKUP('Order form'!A13,Sheet3!C11:D71,2,FALSE)*40,0),"")</f>
        <v/>
      </c>
      <c r="U13" s="15">
        <f t="shared" si="1"/>
        <v>0</v>
      </c>
      <c r="V13" t="str">
        <f t="shared" si="2"/>
        <v/>
      </c>
      <c r="W13" s="15" t="str">
        <f t="shared" si="3"/>
        <v/>
      </c>
      <c r="X13">
        <f>IF(C13="(De)installation by Media Service Maastricht",B13*VLOOKUP(A13,Sheet3!C11:D71,2,FALSE),0)</f>
        <v>0</v>
      </c>
    </row>
    <row r="14" spans="1:24" x14ac:dyDescent="0.25">
      <c r="A14" s="5" t="s">
        <v>60</v>
      </c>
      <c r="B14" s="6"/>
      <c r="C14" s="7" t="s">
        <v>60</v>
      </c>
      <c r="D14" s="13">
        <f>_xlfn.IFNA(VLOOKUP(A14,Sheet3!$C$7:$F$67,4,FALSE)*B14,0)</f>
        <v>0</v>
      </c>
      <c r="E14" s="13">
        <f>_xlfn.IFNA(IF(C14="(de)installation by Media Service Maastricht",VLOOKUP(A14,Sheet3!$C$7:$G$67,5,FALSE)*'Order form'!B14,0),0)</f>
        <v>0</v>
      </c>
      <c r="F14" s="14">
        <f t="shared" si="0"/>
        <v>0</v>
      </c>
      <c r="H14" s="18" t="s">
        <v>92</v>
      </c>
      <c r="I14" s="4"/>
      <c r="T14" t="str">
        <f>_xlfn.IFNA(B14*VLOOKUP(A14,Sheet3!C12:E72,3,FALSE)+IF(C14="(De)installation by Media Service Maastricht",B14*VLOOKUP('Order form'!A14,Sheet3!C12:D72,2,FALSE)*40,0),"")</f>
        <v/>
      </c>
      <c r="U14" s="15">
        <f t="shared" si="1"/>
        <v>0</v>
      </c>
      <c r="V14" t="str">
        <f t="shared" si="2"/>
        <v/>
      </c>
      <c r="W14" s="15" t="str">
        <f t="shared" si="3"/>
        <v/>
      </c>
      <c r="X14">
        <f>IF(C14="(De)installation by Media Service Maastricht",B14*VLOOKUP(A14,Sheet3!C12:D72,2,FALSE),0)</f>
        <v>0</v>
      </c>
    </row>
    <row r="15" spans="1:24" x14ac:dyDescent="0.25">
      <c r="A15" s="5" t="s">
        <v>60</v>
      </c>
      <c r="B15" s="6"/>
      <c r="C15" s="7" t="s">
        <v>60</v>
      </c>
      <c r="D15" s="13">
        <f>_xlfn.IFNA(VLOOKUP(A15,Sheet3!$C$7:$F$67,4,FALSE)*B15,0)</f>
        <v>0</v>
      </c>
      <c r="E15" s="13">
        <f>_xlfn.IFNA(IF(C15="(de)installation by Media Service Maastricht",VLOOKUP(A15,Sheet3!$C$7:$G$67,5,FALSE)*'Order form'!B15,0),0)</f>
        <v>0</v>
      </c>
      <c r="F15" s="14">
        <f t="shared" si="0"/>
        <v>0</v>
      </c>
      <c r="I15" s="4"/>
      <c r="T15" t="str">
        <f>_xlfn.IFNA(B15*VLOOKUP(A15,Sheet3!C13:E73,3,FALSE)+IF(C15="(De)installation by Media Service Maastricht",B15*VLOOKUP('Order form'!A15,Sheet3!C13:D73,2,FALSE)*40,0),"")</f>
        <v/>
      </c>
      <c r="U15" s="15">
        <f t="shared" si="1"/>
        <v>0</v>
      </c>
      <c r="V15" t="str">
        <f t="shared" si="2"/>
        <v/>
      </c>
      <c r="W15" s="15" t="str">
        <f t="shared" si="3"/>
        <v/>
      </c>
      <c r="X15">
        <f>IF(C15="(De)installation by Media Service Maastricht",B15*VLOOKUP(A15,Sheet3!C13:D73,2,FALSE),0)</f>
        <v>0</v>
      </c>
    </row>
    <row r="16" spans="1:24" x14ac:dyDescent="0.25">
      <c r="A16" s="5" t="s">
        <v>60</v>
      </c>
      <c r="B16" s="6"/>
      <c r="C16" s="7" t="s">
        <v>60</v>
      </c>
      <c r="D16" s="13">
        <f>_xlfn.IFNA(VLOOKUP(A16,Sheet3!$C$7:$F$67,4,FALSE)*B16,0)</f>
        <v>0</v>
      </c>
      <c r="E16" s="13">
        <f>_xlfn.IFNA(IF(C16="(de)installation by Media Service Maastricht",VLOOKUP(A16,Sheet3!$C$7:$G$67,5,FALSE)*'Order form'!B16,0),0)</f>
        <v>0</v>
      </c>
      <c r="F16" s="14">
        <f t="shared" si="0"/>
        <v>0</v>
      </c>
      <c r="H16" s="11" t="s">
        <v>85</v>
      </c>
      <c r="I16" s="4"/>
      <c r="T16" t="str">
        <f>_xlfn.IFNA(B16*VLOOKUP(A16,Sheet3!C14:E74,3,FALSE)+IF(C16="(De)installation by Media Service Maastricht",B16*VLOOKUP('Order form'!A16,Sheet3!C14:D74,2,FALSE)*40,0),"")</f>
        <v/>
      </c>
      <c r="U16" s="15">
        <f t="shared" si="1"/>
        <v>0</v>
      </c>
      <c r="V16" t="str">
        <f t="shared" si="2"/>
        <v/>
      </c>
      <c r="W16" s="15" t="str">
        <f t="shared" si="3"/>
        <v/>
      </c>
      <c r="X16">
        <f>IF(C16="(De)installation by Media Service Maastricht",B16*VLOOKUP(A16,Sheet3!C14:D74,2,FALSE),0)</f>
        <v>0</v>
      </c>
    </row>
    <row r="17" spans="1:24" x14ac:dyDescent="0.25">
      <c r="A17" s="5" t="s">
        <v>60</v>
      </c>
      <c r="B17" s="6"/>
      <c r="C17" s="7" t="s">
        <v>60</v>
      </c>
      <c r="D17" s="13">
        <f>_xlfn.IFNA(VLOOKUP(A17,Sheet3!$C$7:$F$67,4,FALSE)*B17,0)</f>
        <v>0</v>
      </c>
      <c r="E17" s="13">
        <f>_xlfn.IFNA(IF(C17="(de)installation by Media Service Maastricht",VLOOKUP(A17,Sheet3!$C$7:$G$67,5,FALSE)*'Order form'!B17,0),0)</f>
        <v>0</v>
      </c>
      <c r="F17" s="14">
        <f t="shared" si="0"/>
        <v>0</v>
      </c>
      <c r="H17" s="18" t="s">
        <v>86</v>
      </c>
      <c r="I17" s="4"/>
      <c r="T17" t="str">
        <f>_xlfn.IFNA(B17*VLOOKUP(A17,Sheet3!C15:E75,3,FALSE)+IF(C17="(De)installation by Media Service Maastricht",B17*VLOOKUP('Order form'!A17,Sheet3!C15:D75,2,FALSE)*40,0),"")</f>
        <v/>
      </c>
      <c r="U17" s="15">
        <f t="shared" si="1"/>
        <v>0</v>
      </c>
      <c r="V17" t="str">
        <f t="shared" si="2"/>
        <v/>
      </c>
      <c r="W17" s="15" t="str">
        <f t="shared" si="3"/>
        <v/>
      </c>
      <c r="X17">
        <f>IF(C17="(De)installation by Media Service Maastricht",B17*VLOOKUP(A17,Sheet3!C15:D75,2,FALSE),0)</f>
        <v>0</v>
      </c>
    </row>
    <row r="18" spans="1:24" x14ac:dyDescent="0.25">
      <c r="A18" s="5" t="s">
        <v>60</v>
      </c>
      <c r="B18" s="6"/>
      <c r="C18" s="7" t="s">
        <v>60</v>
      </c>
      <c r="D18" s="13">
        <f>_xlfn.IFNA(VLOOKUP(A18,Sheet3!$C$7:$F$67,4,FALSE)*B18,0)</f>
        <v>0</v>
      </c>
      <c r="E18" s="13">
        <f>_xlfn.IFNA(IF(C18="(de)installation by Media Service Maastricht",VLOOKUP(A18,Sheet3!$C$7:$G$67,5,FALSE)*'Order form'!B18,0),0)</f>
        <v>0</v>
      </c>
      <c r="F18" s="14">
        <f t="shared" si="0"/>
        <v>0</v>
      </c>
      <c r="H18" s="18" t="s">
        <v>89</v>
      </c>
      <c r="I18" s="4"/>
      <c r="T18" t="str">
        <f>_xlfn.IFNA(B18*VLOOKUP(A18,Sheet3!C16:E76,3,FALSE)+IF(C18="(De)installation by Media Service Maastricht",B18*VLOOKUP('Order form'!A18,Sheet3!C16:D76,2,FALSE)*40,0),"")</f>
        <v/>
      </c>
      <c r="U18" s="15">
        <f t="shared" si="1"/>
        <v>0</v>
      </c>
      <c r="V18" t="str">
        <f t="shared" si="2"/>
        <v/>
      </c>
      <c r="W18" s="15" t="str">
        <f t="shared" si="3"/>
        <v/>
      </c>
      <c r="X18">
        <f>IF(C18="(De)installation by Media Service Maastricht",B18*VLOOKUP(A18,Sheet3!C16:D76,2,FALSE),0)</f>
        <v>0</v>
      </c>
    </row>
    <row r="19" spans="1:24" x14ac:dyDescent="0.25">
      <c r="A19" s="5" t="s">
        <v>60</v>
      </c>
      <c r="B19" s="6"/>
      <c r="C19" s="7" t="s">
        <v>60</v>
      </c>
      <c r="D19" s="13">
        <f>_xlfn.IFNA(VLOOKUP(A19,Sheet3!$C$7:$F$67,4,FALSE)*B19,0)</f>
        <v>0</v>
      </c>
      <c r="E19" s="13">
        <f>_xlfn.IFNA(IF(C19="(de)installation by Media Service Maastricht",VLOOKUP(A19,Sheet3!$C$7:$G$67,5,FALSE)*'Order form'!B19,0),0)</f>
        <v>0</v>
      </c>
      <c r="F19" s="14">
        <f t="shared" si="0"/>
        <v>0</v>
      </c>
      <c r="H19" s="18" t="s">
        <v>90</v>
      </c>
      <c r="I19" s="4"/>
      <c r="T19" t="str">
        <f>_xlfn.IFNA(B19*VLOOKUP(A19,Sheet3!C17:E77,3,FALSE)+IF(C19="(De)installation by Media Service Maastricht",B19*VLOOKUP('Order form'!A19,Sheet3!C17:D77,2,FALSE)*40,0),"")</f>
        <v/>
      </c>
      <c r="U19" s="15">
        <f t="shared" si="1"/>
        <v>0</v>
      </c>
      <c r="V19" t="str">
        <f t="shared" si="2"/>
        <v/>
      </c>
      <c r="W19" s="15" t="str">
        <f t="shared" si="3"/>
        <v/>
      </c>
      <c r="X19">
        <f>IF(C19="(De)installation by Media Service Maastricht",B19*VLOOKUP(A19,Sheet3!C17:D77,2,FALSE),0)</f>
        <v>0</v>
      </c>
    </row>
    <row r="20" spans="1:24" x14ac:dyDescent="0.25">
      <c r="A20" s="5" t="s">
        <v>60</v>
      </c>
      <c r="B20" s="6"/>
      <c r="C20" s="7" t="s">
        <v>60</v>
      </c>
      <c r="D20" s="13">
        <f>_xlfn.IFNA(VLOOKUP(A20,Sheet3!$C$7:$F$67,4,FALSE)*B20,0)</f>
        <v>0</v>
      </c>
      <c r="E20" s="13">
        <f>_xlfn.IFNA(IF(C20="(de)installation by Media Service Maastricht",VLOOKUP(A20,Sheet3!$C$7:$G$67,5,FALSE)*'Order form'!B20,0),0)</f>
        <v>0</v>
      </c>
      <c r="F20" s="14">
        <f t="shared" si="0"/>
        <v>0</v>
      </c>
      <c r="H20" s="18"/>
      <c r="I20" s="4"/>
      <c r="T20" t="str">
        <f>_xlfn.IFNA(B20*VLOOKUP(A20,Sheet3!C18:E78,3,FALSE)+IF(C20="(De)installation by Media Service Maastricht",B20*VLOOKUP('Order form'!A20,Sheet3!C18:D78,2,FALSE)*40,0),"")</f>
        <v/>
      </c>
      <c r="U20" s="15">
        <f t="shared" si="1"/>
        <v>0</v>
      </c>
      <c r="V20" t="str">
        <f t="shared" si="2"/>
        <v/>
      </c>
      <c r="W20" s="15" t="str">
        <f t="shared" si="3"/>
        <v/>
      </c>
      <c r="X20">
        <f>IF(C20="(De)installation by Media Service Maastricht",B20*VLOOKUP(A20,Sheet3!C18:D78,2,FALSE),0)</f>
        <v>0</v>
      </c>
    </row>
    <row r="21" spans="1:24" x14ac:dyDescent="0.25">
      <c r="A21" s="5" t="s">
        <v>60</v>
      </c>
      <c r="B21" s="6"/>
      <c r="C21" s="7" t="s">
        <v>60</v>
      </c>
      <c r="D21" s="13">
        <f>_xlfn.IFNA(VLOOKUP(A21,Sheet3!$C$7:$F$67,4,FALSE)*B21,0)</f>
        <v>0</v>
      </c>
      <c r="E21" s="13">
        <f>_xlfn.IFNA(IF(C21="(de)installation by Media Service Maastricht",VLOOKUP(A21,Sheet3!$C$7:$G$67,5,FALSE)*'Order form'!B21,0),0)</f>
        <v>0</v>
      </c>
      <c r="F21" s="14">
        <f t="shared" si="0"/>
        <v>0</v>
      </c>
      <c r="H21" s="11" t="s">
        <v>91</v>
      </c>
      <c r="I21" s="4"/>
      <c r="T21" t="str">
        <f>_xlfn.IFNA(B21*VLOOKUP(A21,Sheet3!C19:E79,3,FALSE)+IF(C21="(De)installation by Media Service Maastricht",B21*VLOOKUP('Order form'!A21,Sheet3!C19:D79,2,FALSE)*40,0),"")</f>
        <v/>
      </c>
      <c r="U21" s="15">
        <f t="shared" si="1"/>
        <v>0</v>
      </c>
      <c r="V21" t="str">
        <f t="shared" si="2"/>
        <v/>
      </c>
      <c r="W21" s="15" t="str">
        <f t="shared" si="3"/>
        <v/>
      </c>
      <c r="X21">
        <f>IF(C21="(De)installation by Media Service Maastricht",B21*VLOOKUP(A21,Sheet3!C19:D79,2,FALSE),0)</f>
        <v>0</v>
      </c>
    </row>
    <row r="22" spans="1:24" x14ac:dyDescent="0.25">
      <c r="A22" s="5" t="s">
        <v>60</v>
      </c>
      <c r="B22" s="6"/>
      <c r="C22" s="7" t="s">
        <v>60</v>
      </c>
      <c r="D22" s="13">
        <f>_xlfn.IFNA(VLOOKUP(A22,Sheet3!$C$7:$F$67,4,FALSE)*B22,0)</f>
        <v>0</v>
      </c>
      <c r="E22" s="13">
        <f>_xlfn.IFNA(IF(C22="(de)installation by Media Service Maastricht",VLOOKUP(A22,Sheet3!$C$7:$G$67,5,FALSE)*'Order form'!B22,0),0)</f>
        <v>0</v>
      </c>
      <c r="F22" s="14">
        <f t="shared" si="0"/>
        <v>0</v>
      </c>
      <c r="H22" s="18" t="s">
        <v>86</v>
      </c>
      <c r="I22" s="4"/>
      <c r="T22" t="str">
        <f>_xlfn.IFNA(B22*VLOOKUP(A22,Sheet3!C20:E80,3,FALSE)+IF(C22="(De)installation by Media Service Maastricht",B22*VLOOKUP('Order form'!A22,Sheet3!C20:D80,2,FALSE)*40,0),"")</f>
        <v/>
      </c>
      <c r="U22" s="15">
        <f t="shared" si="1"/>
        <v>0</v>
      </c>
      <c r="V22" t="str">
        <f t="shared" si="2"/>
        <v/>
      </c>
      <c r="W22" s="15" t="str">
        <f t="shared" si="3"/>
        <v/>
      </c>
      <c r="X22">
        <f>IF(C22="(De)installation by Media Service Maastricht",B22*VLOOKUP(A22,Sheet3!C20:D80,2,FALSE),0)</f>
        <v>0</v>
      </c>
    </row>
    <row r="23" spans="1:24" x14ac:dyDescent="0.25">
      <c r="A23" s="5" t="s">
        <v>60</v>
      </c>
      <c r="B23" s="6"/>
      <c r="C23" s="7" t="s">
        <v>60</v>
      </c>
      <c r="D23" s="13">
        <f>_xlfn.IFNA(VLOOKUP(A23,Sheet3!$C$7:$F$67,4,FALSE)*B23,0)</f>
        <v>0</v>
      </c>
      <c r="E23" s="13">
        <f>_xlfn.IFNA(IF(C23="(de)installation by Media Service Maastricht",VLOOKUP(A23,Sheet3!$C$7:$G$67,5,FALSE)*'Order form'!B23,0),0)</f>
        <v>0</v>
      </c>
      <c r="F23" s="14">
        <f t="shared" si="0"/>
        <v>0</v>
      </c>
      <c r="H23" s="18" t="s">
        <v>89</v>
      </c>
      <c r="I23" s="4"/>
      <c r="T23" t="str">
        <f>_xlfn.IFNA(B23*VLOOKUP(A23,Sheet3!C21:E81,3,FALSE)+IF(C23="(De)installation by Media Service Maastricht",B23*VLOOKUP('Order form'!A23,Sheet3!C21:D81,2,FALSE)*40,0),"")</f>
        <v/>
      </c>
      <c r="U23" s="15">
        <f t="shared" si="1"/>
        <v>0</v>
      </c>
      <c r="V23" t="str">
        <f t="shared" si="2"/>
        <v/>
      </c>
      <c r="W23" s="15" t="str">
        <f t="shared" si="3"/>
        <v/>
      </c>
      <c r="X23">
        <f>IF(C23="(De)installation by Media Service Maastricht",B23*VLOOKUP(A23,Sheet3!C21:D81,2,FALSE),0)</f>
        <v>0</v>
      </c>
    </row>
    <row r="24" spans="1:24" x14ac:dyDescent="0.25">
      <c r="A24" s="5" t="s">
        <v>60</v>
      </c>
      <c r="B24" s="6"/>
      <c r="C24" s="7" t="s">
        <v>60</v>
      </c>
      <c r="D24" s="13">
        <f>_xlfn.IFNA(VLOOKUP(A24,Sheet3!$C$7:$F$67,4,FALSE)*B24,0)</f>
        <v>0</v>
      </c>
      <c r="E24" s="13">
        <f>_xlfn.IFNA(IF(C24="(de)installation by Media Service Maastricht",VLOOKUP(A24,Sheet3!$C$7:$G$67,5,FALSE)*'Order form'!B24,0),0)</f>
        <v>0</v>
      </c>
      <c r="F24" s="14">
        <f t="shared" si="0"/>
        <v>0</v>
      </c>
      <c r="H24" s="18" t="s">
        <v>90</v>
      </c>
      <c r="I24" s="4"/>
      <c r="T24" t="str">
        <f>_xlfn.IFNA(B24*VLOOKUP(A24,Sheet3!C22:E82,3,FALSE)+IF(C24="(De)installation by Media Service Maastricht",B24*VLOOKUP('Order form'!A24,Sheet3!C22:D82,2,FALSE)*40,0),"")</f>
        <v/>
      </c>
      <c r="U24" s="15">
        <f t="shared" si="1"/>
        <v>0</v>
      </c>
      <c r="V24" t="str">
        <f t="shared" si="2"/>
        <v/>
      </c>
      <c r="W24" s="15" t="str">
        <f t="shared" si="3"/>
        <v/>
      </c>
      <c r="X24">
        <f>IF(C24="(De)installation by Media Service Maastricht",B24*VLOOKUP(A24,Sheet3!C22:D82,2,FALSE),0)</f>
        <v>0</v>
      </c>
    </row>
    <row r="25" spans="1:24" x14ac:dyDescent="0.25">
      <c r="A25" s="5" t="s">
        <v>60</v>
      </c>
      <c r="B25" s="6"/>
      <c r="C25" s="7" t="s">
        <v>60</v>
      </c>
      <c r="D25" s="13">
        <f>_xlfn.IFNA(VLOOKUP(A25,Sheet3!$C$7:$F$67,4,FALSE)*B25,0)</f>
        <v>0</v>
      </c>
      <c r="E25" s="13">
        <f>_xlfn.IFNA(IF(C25="(de)installation by Media Service Maastricht",VLOOKUP(A25,Sheet3!$C$7:$G$67,5,FALSE)*'Order form'!B25,0),0)</f>
        <v>0</v>
      </c>
      <c r="F25" s="14">
        <f t="shared" si="0"/>
        <v>0</v>
      </c>
      <c r="T25" t="str">
        <f>_xlfn.IFNA(B25*VLOOKUP(A25,Sheet3!C23:E83,3,FALSE)+IF(C25="(De)installation by Media Service Maastricht",B25*VLOOKUP('Order form'!A25,Sheet3!C23:D83,2,FALSE)*40,0),"")</f>
        <v/>
      </c>
      <c r="U25" s="15">
        <f t="shared" si="1"/>
        <v>0</v>
      </c>
      <c r="V25" t="str">
        <f t="shared" si="2"/>
        <v/>
      </c>
      <c r="W25" s="15" t="str">
        <f t="shared" si="3"/>
        <v/>
      </c>
      <c r="X25">
        <f>IF(C25="(De)installation by Media Service Maastricht",B25*VLOOKUP(A25,Sheet3!C23:D83,2,FALSE),0)</f>
        <v>0</v>
      </c>
    </row>
    <row r="26" spans="1:24" x14ac:dyDescent="0.25">
      <c r="A26" s="5" t="s">
        <v>60</v>
      </c>
      <c r="B26" s="6"/>
      <c r="C26" s="7" t="s">
        <v>60</v>
      </c>
      <c r="D26" s="13">
        <f>_xlfn.IFNA(VLOOKUP(A26,Sheet3!$C$7:$F$67,4,FALSE)*B26,0)</f>
        <v>0</v>
      </c>
      <c r="E26" s="13">
        <f>_xlfn.IFNA(IF(C26="(de)installation by Media Service Maastricht",VLOOKUP(A26,Sheet3!$C$7:$G$67,5,FALSE)*'Order form'!B26,0),0)</f>
        <v>0</v>
      </c>
      <c r="F26" s="14">
        <f t="shared" si="0"/>
        <v>0</v>
      </c>
      <c r="T26" t="str">
        <f>_xlfn.IFNA(B26*VLOOKUP(A26,Sheet3!C24:E84,3,FALSE)+IF(C26="(De)installation by Media Service Maastricht",B26*VLOOKUP('Order form'!A26,Sheet3!C24:D84,2,FALSE)*40,0),"")</f>
        <v/>
      </c>
      <c r="U26" s="15">
        <f t="shared" si="1"/>
        <v>0</v>
      </c>
      <c r="V26" t="str">
        <f t="shared" si="2"/>
        <v/>
      </c>
      <c r="W26" s="15" t="str">
        <f t="shared" si="3"/>
        <v/>
      </c>
      <c r="X26">
        <f>IF(C26="(De)installation by Media Service Maastricht",B26*VLOOKUP(A26,Sheet3!C24:D84,2,FALSE),0)</f>
        <v>0</v>
      </c>
    </row>
    <row r="27" spans="1:24" x14ac:dyDescent="0.25">
      <c r="A27" s="5" t="s">
        <v>60</v>
      </c>
      <c r="B27" s="6"/>
      <c r="C27" s="7" t="s">
        <v>60</v>
      </c>
      <c r="D27" s="13">
        <f>_xlfn.IFNA(VLOOKUP(A27,Sheet3!$C$7:$F$67,4,FALSE)*B27,0)</f>
        <v>0</v>
      </c>
      <c r="E27" s="13">
        <f>_xlfn.IFNA(IF(C27="(de)installation by Media Service Maastricht",VLOOKUP(A27,Sheet3!$C$7:$G$67,5,FALSE)*'Order form'!B27,0),0)</f>
        <v>0</v>
      </c>
      <c r="F27" s="14">
        <f t="shared" si="0"/>
        <v>0</v>
      </c>
      <c r="T27" t="str">
        <f>_xlfn.IFNA(B27*VLOOKUP(A27,Sheet3!C25:E85,3,FALSE)+IF(C27="(De)installation by Media Service Maastricht",B27*VLOOKUP('Order form'!A27,Sheet3!C25:D85,2,FALSE)*40,0),"")</f>
        <v/>
      </c>
      <c r="U27" s="15">
        <f t="shared" si="1"/>
        <v>0</v>
      </c>
      <c r="V27" t="str">
        <f t="shared" si="2"/>
        <v/>
      </c>
      <c r="W27" s="15" t="str">
        <f t="shared" si="3"/>
        <v/>
      </c>
      <c r="X27">
        <f>IF(C27="(De)installation by Media Service Maastricht",B27*VLOOKUP(A27,Sheet3!C25:D85,2,FALSE),0)</f>
        <v>0</v>
      </c>
    </row>
    <row r="28" spans="1:24" x14ac:dyDescent="0.25">
      <c r="A28" s="5" t="s">
        <v>60</v>
      </c>
      <c r="B28" s="6"/>
      <c r="C28" s="7" t="s">
        <v>60</v>
      </c>
      <c r="D28" s="13">
        <f>_xlfn.IFNA(VLOOKUP(A28,Sheet3!$C$7:$F$67,4,FALSE)*B28,0)</f>
        <v>0</v>
      </c>
      <c r="E28" s="13">
        <f>_xlfn.IFNA(IF(C28="(de)installation by Media Service Maastricht",VLOOKUP(A28,Sheet3!$C$7:$G$67,5,FALSE)*'Order form'!B28,0),0)</f>
        <v>0</v>
      </c>
      <c r="F28" s="14">
        <f t="shared" si="0"/>
        <v>0</v>
      </c>
      <c r="T28" t="str">
        <f>_xlfn.IFNA(B28*VLOOKUP(A28,Sheet3!C26:E86,3,FALSE)+IF(C28="(De)installation by Media Service Maastricht",B28*VLOOKUP('Order form'!A28,Sheet3!C26:D86,2,FALSE)*40,0),"")</f>
        <v/>
      </c>
      <c r="U28" s="15">
        <f t="shared" si="1"/>
        <v>0</v>
      </c>
      <c r="V28" t="str">
        <f t="shared" si="2"/>
        <v/>
      </c>
      <c r="W28" s="15" t="str">
        <f t="shared" si="3"/>
        <v/>
      </c>
      <c r="X28">
        <f>IF(C28="(De)installation by Media Service Maastricht",B28*VLOOKUP(A28,Sheet3!C26:D86,2,FALSE),0)</f>
        <v>0</v>
      </c>
    </row>
    <row r="29" spans="1:24" x14ac:dyDescent="0.25">
      <c r="A29" s="5" t="s">
        <v>60</v>
      </c>
      <c r="B29" s="6"/>
      <c r="C29" s="7" t="s">
        <v>60</v>
      </c>
      <c r="D29" s="13">
        <f>_xlfn.IFNA(VLOOKUP(A29,Sheet3!$C$7:$F$67,4,FALSE)*B29,0)</f>
        <v>0</v>
      </c>
      <c r="E29" s="13">
        <f>_xlfn.IFNA(IF(C29="(de)installation by Media Service Maastricht",VLOOKUP(A29,Sheet3!$C$7:$G$67,5,FALSE)*'Order form'!B29,0),0)</f>
        <v>0</v>
      </c>
      <c r="F29" s="14">
        <f t="shared" si="0"/>
        <v>0</v>
      </c>
      <c r="T29" t="str">
        <f>_xlfn.IFNA(B29*VLOOKUP(A29,Sheet3!C27:E87,3,FALSE)+IF(C29="(De)installation by Media Service Maastricht",B29*VLOOKUP('Order form'!A29,Sheet3!C27:D87,2,FALSE)*40,0),"")</f>
        <v/>
      </c>
      <c r="U29" s="15">
        <f t="shared" si="1"/>
        <v>0</v>
      </c>
      <c r="V29" t="str">
        <f t="shared" si="2"/>
        <v/>
      </c>
      <c r="W29" s="15" t="str">
        <f t="shared" si="3"/>
        <v/>
      </c>
      <c r="X29">
        <f>IF(C29="(De)installation by Media Service Maastricht",B29*VLOOKUP(A29,Sheet3!C27:D87,2,FALSE),0)</f>
        <v>0</v>
      </c>
    </row>
    <row r="30" spans="1:24" ht="15.75" thickBot="1" x14ac:dyDescent="0.3">
      <c r="A30" s="8" t="s">
        <v>60</v>
      </c>
      <c r="B30" s="9"/>
      <c r="C30" s="10" t="s">
        <v>60</v>
      </c>
      <c r="D30" s="16">
        <f>_xlfn.IFNA(VLOOKUP(A30,Sheet3!$C$7:$F$67,4,FALSE)*B30,0)</f>
        <v>0</v>
      </c>
      <c r="E30" s="16">
        <f>_xlfn.IFNA(IF(C30="(de)installation by Media Service Maastricht",VLOOKUP(A30,Sheet3!$C$7:$G$67,5,FALSE)*'Order form'!B30,0),0)</f>
        <v>0</v>
      </c>
      <c r="F30" s="17">
        <f t="shared" si="0"/>
        <v>0</v>
      </c>
      <c r="T30" t="str">
        <f>_xlfn.IFNA(B30*VLOOKUP(A30,Sheet3!C28:E88,3,FALSE)+IF(C30="(De)installation by Media Service Maastricht",B30*VLOOKUP('Order form'!A30,Sheet3!C28:D88,2,FALSE)*40,0),"")</f>
        <v/>
      </c>
      <c r="U30" s="15">
        <f t="shared" si="1"/>
        <v>0</v>
      </c>
      <c r="V30" t="str">
        <f t="shared" si="2"/>
        <v/>
      </c>
      <c r="W30" s="15" t="str">
        <f t="shared" si="3"/>
        <v/>
      </c>
      <c r="X30">
        <f>IF(C30="(De)installation by Media Service Maastricht",B30*VLOOKUP(A30,Sheet3!C28:D88,2,FALSE),0)</f>
        <v>0</v>
      </c>
    </row>
    <row r="31" spans="1:24" ht="15.75" thickTop="1" x14ac:dyDescent="0.25"/>
    <row r="32" spans="1:24" x14ac:dyDescent="0.25">
      <c r="E32" s="11" t="s">
        <v>62</v>
      </c>
      <c r="F32" s="12">
        <f>SUM(F9:F30)</f>
        <v>0</v>
      </c>
    </row>
    <row r="33" spans="1:1" x14ac:dyDescent="0.25">
      <c r="A33" t="s">
        <v>95</v>
      </c>
    </row>
    <row r="34" spans="1:1" x14ac:dyDescent="0.25">
      <c r="A34" t="s">
        <v>94</v>
      </c>
    </row>
    <row r="35" spans="1:1" x14ac:dyDescent="0.25">
      <c r="A35" t="s">
        <v>93</v>
      </c>
    </row>
  </sheetData>
  <sheetProtection algorithmName="SHA-512" hashValue="YQUJzcHJAUiWnlsu6BXtBGmUfQD5CRQx9F+d+FLvWcinmtMUlZwyWUNA+yeLZN8uPYgSCzuEqPTmHazR+pGxRA==" saltValue="rvY+aKiDniUPgKwsvDS83w==" spinCount="100000" sheet="1" objects="1" scenarios="1" selectLockedCells="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182A2ED-33B2-4A42-8F85-FFABD67E04C7}">
          <x14:formula1>
            <xm:f>Sheet3!$C$5:$C$67</xm:f>
          </x14:formula1>
          <xm:sqref>A9:A30</xm:sqref>
        </x14:dataValidation>
        <x14:dataValidation type="list" allowBlank="1" showInputMessage="1" showErrorMessage="1" xr:uid="{D0B9DF8F-AF7D-47A8-9B09-0CCCDB372A6F}">
          <x14:formula1>
            <xm:f>Sheet3!$L$1:$L$4</xm:f>
          </x14:formula1>
          <xm:sqref>C9:C30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909F3-6BB1-4EC0-841B-496221DDCDA1}">
  <dimension ref="C1:L67"/>
  <sheetViews>
    <sheetView workbookViewId="0">
      <pane ySplit="5" topLeftCell="A6" activePane="bottomLeft" state="frozen"/>
      <selection pane="bottomLeft" activeCell="G33" sqref="G33"/>
    </sheetView>
  </sheetViews>
  <sheetFormatPr defaultRowHeight="15" x14ac:dyDescent="0.25"/>
  <cols>
    <col min="3" max="3" width="49" bestFit="1" customWidth="1"/>
    <col min="4" max="4" width="39.28515625" bestFit="1" customWidth="1"/>
    <col min="5" max="5" width="7.140625" bestFit="1" customWidth="1"/>
    <col min="6" max="6" width="8.5703125" bestFit="1" customWidth="1"/>
    <col min="7" max="7" width="16" bestFit="1" customWidth="1"/>
    <col min="12" max="12" width="38" bestFit="1" customWidth="1"/>
  </cols>
  <sheetData>
    <row r="1" spans="3:12" x14ac:dyDescent="0.25">
      <c r="C1" t="s">
        <v>16</v>
      </c>
      <c r="D1">
        <v>49</v>
      </c>
      <c r="L1" s="1" t="s">
        <v>60</v>
      </c>
    </row>
    <row r="2" spans="3:12" x14ac:dyDescent="0.25">
      <c r="C2" t="s">
        <v>17</v>
      </c>
      <c r="D2">
        <v>25</v>
      </c>
    </row>
    <row r="3" spans="3:12" x14ac:dyDescent="0.25">
      <c r="C3" t="s">
        <v>18</v>
      </c>
      <c r="D3">
        <v>25</v>
      </c>
      <c r="L3" t="s">
        <v>83</v>
      </c>
    </row>
    <row r="4" spans="3:12" x14ac:dyDescent="0.25">
      <c r="L4" t="s">
        <v>55</v>
      </c>
    </row>
    <row r="5" spans="3:12" x14ac:dyDescent="0.25">
      <c r="C5" s="1" t="s">
        <v>60</v>
      </c>
      <c r="D5" t="s">
        <v>80</v>
      </c>
      <c r="E5" t="s">
        <v>15</v>
      </c>
      <c r="F5" t="s">
        <v>19</v>
      </c>
      <c r="G5" t="s">
        <v>20</v>
      </c>
    </row>
    <row r="6" spans="3:12" x14ac:dyDescent="0.25">
      <c r="C6" s="1"/>
    </row>
    <row r="7" spans="3:12" x14ac:dyDescent="0.25">
      <c r="C7" t="s">
        <v>4</v>
      </c>
      <c r="D7">
        <v>0.75</v>
      </c>
      <c r="E7">
        <v>125</v>
      </c>
      <c r="F7">
        <f t="shared" ref="F7:F67" si="0">IF(E7/(1-(($D$2+$D$3)/100))=0,"",E7/(1-(($D$2+$D$3)/100)))</f>
        <v>250</v>
      </c>
      <c r="G7">
        <f>IF($D$1*D7=0,"",$D$1*D7)</f>
        <v>36.75</v>
      </c>
    </row>
    <row r="8" spans="3:12" x14ac:dyDescent="0.25">
      <c r="C8" t="s">
        <v>25</v>
      </c>
      <c r="D8">
        <v>0.75</v>
      </c>
      <c r="E8">
        <v>150</v>
      </c>
      <c r="F8">
        <f t="shared" si="0"/>
        <v>300</v>
      </c>
      <c r="G8">
        <f t="shared" ref="G8:G59" si="1">IF($D$1*D8=0,"",$D$1*D8)</f>
        <v>36.75</v>
      </c>
    </row>
    <row r="9" spans="3:12" x14ac:dyDescent="0.25">
      <c r="C9" t="s">
        <v>38</v>
      </c>
      <c r="D9">
        <v>1.5</v>
      </c>
      <c r="E9">
        <v>125</v>
      </c>
      <c r="F9">
        <f t="shared" si="0"/>
        <v>250</v>
      </c>
      <c r="G9">
        <f t="shared" si="1"/>
        <v>73.5</v>
      </c>
    </row>
    <row r="10" spans="3:12" x14ac:dyDescent="0.25">
      <c r="F10" t="str">
        <f t="shared" si="0"/>
        <v/>
      </c>
      <c r="G10" t="str">
        <f t="shared" si="1"/>
        <v/>
      </c>
    </row>
    <row r="11" spans="3:12" x14ac:dyDescent="0.25">
      <c r="C11" t="s">
        <v>10</v>
      </c>
      <c r="D11">
        <v>1.5</v>
      </c>
      <c r="E11">
        <v>150</v>
      </c>
      <c r="F11">
        <f t="shared" si="0"/>
        <v>300</v>
      </c>
      <c r="G11">
        <f t="shared" si="1"/>
        <v>73.5</v>
      </c>
    </row>
    <row r="12" spans="3:12" x14ac:dyDescent="0.25">
      <c r="C12" t="s">
        <v>26</v>
      </c>
      <c r="D12">
        <v>1.5</v>
      </c>
      <c r="E12">
        <v>175</v>
      </c>
      <c r="F12">
        <f t="shared" si="0"/>
        <v>350</v>
      </c>
      <c r="G12">
        <f t="shared" si="1"/>
        <v>73.5</v>
      </c>
    </row>
    <row r="13" spans="3:12" x14ac:dyDescent="0.25">
      <c r="C13" t="s">
        <v>39</v>
      </c>
      <c r="D13">
        <v>1.5</v>
      </c>
      <c r="E13">
        <v>150</v>
      </c>
      <c r="F13">
        <f t="shared" si="0"/>
        <v>300</v>
      </c>
      <c r="G13">
        <f t="shared" si="1"/>
        <v>73.5</v>
      </c>
    </row>
    <row r="14" spans="3:12" x14ac:dyDescent="0.25">
      <c r="F14" t="str">
        <f t="shared" si="0"/>
        <v/>
      </c>
      <c r="G14" t="str">
        <f t="shared" si="1"/>
        <v/>
      </c>
    </row>
    <row r="15" spans="3:12" x14ac:dyDescent="0.25">
      <c r="C15" t="s">
        <v>5</v>
      </c>
      <c r="D15">
        <v>1.5</v>
      </c>
      <c r="E15">
        <v>225</v>
      </c>
      <c r="F15">
        <f t="shared" si="0"/>
        <v>450</v>
      </c>
      <c r="G15">
        <f t="shared" si="1"/>
        <v>73.5</v>
      </c>
    </row>
    <row r="16" spans="3:12" x14ac:dyDescent="0.25">
      <c r="C16" t="s">
        <v>27</v>
      </c>
      <c r="D16">
        <v>1.5</v>
      </c>
      <c r="E16">
        <v>250</v>
      </c>
      <c r="F16">
        <f t="shared" si="0"/>
        <v>500</v>
      </c>
      <c r="G16">
        <f t="shared" si="1"/>
        <v>73.5</v>
      </c>
    </row>
    <row r="17" spans="3:7" x14ac:dyDescent="0.25">
      <c r="C17" t="s">
        <v>40</v>
      </c>
      <c r="D17">
        <v>1.5</v>
      </c>
      <c r="E17">
        <v>225</v>
      </c>
      <c r="F17">
        <f t="shared" si="0"/>
        <v>450</v>
      </c>
      <c r="G17">
        <f t="shared" si="1"/>
        <v>73.5</v>
      </c>
    </row>
    <row r="18" spans="3:7" x14ac:dyDescent="0.25">
      <c r="F18" t="str">
        <f t="shared" si="0"/>
        <v/>
      </c>
      <c r="G18" t="str">
        <f t="shared" si="1"/>
        <v/>
      </c>
    </row>
    <row r="19" spans="3:7" x14ac:dyDescent="0.25">
      <c r="C19" t="s">
        <v>6</v>
      </c>
      <c r="D19">
        <v>1.5</v>
      </c>
      <c r="E19">
        <v>325</v>
      </c>
      <c r="F19">
        <f t="shared" si="0"/>
        <v>650</v>
      </c>
      <c r="G19">
        <f t="shared" si="1"/>
        <v>73.5</v>
      </c>
    </row>
    <row r="20" spans="3:7" x14ac:dyDescent="0.25">
      <c r="C20" t="s">
        <v>28</v>
      </c>
      <c r="D20">
        <v>1.5</v>
      </c>
      <c r="E20">
        <v>350</v>
      </c>
      <c r="F20">
        <f t="shared" si="0"/>
        <v>700</v>
      </c>
      <c r="G20">
        <f t="shared" si="1"/>
        <v>73.5</v>
      </c>
    </row>
    <row r="21" spans="3:7" x14ac:dyDescent="0.25">
      <c r="C21" t="s">
        <v>41</v>
      </c>
      <c r="D21">
        <v>2</v>
      </c>
      <c r="E21">
        <v>325</v>
      </c>
      <c r="F21">
        <f t="shared" si="0"/>
        <v>650</v>
      </c>
      <c r="G21">
        <f t="shared" si="1"/>
        <v>98</v>
      </c>
    </row>
    <row r="22" spans="3:7" x14ac:dyDescent="0.25">
      <c r="F22" t="str">
        <f t="shared" si="0"/>
        <v/>
      </c>
      <c r="G22" t="str">
        <f t="shared" si="1"/>
        <v/>
      </c>
    </row>
    <row r="23" spans="3:7" x14ac:dyDescent="0.25">
      <c r="C23" t="s">
        <v>7</v>
      </c>
      <c r="D23">
        <v>1.5</v>
      </c>
      <c r="E23">
        <v>400</v>
      </c>
      <c r="F23">
        <f t="shared" si="0"/>
        <v>800</v>
      </c>
      <c r="G23">
        <f t="shared" si="1"/>
        <v>73.5</v>
      </c>
    </row>
    <row r="24" spans="3:7" x14ac:dyDescent="0.25">
      <c r="C24" t="s">
        <v>29</v>
      </c>
      <c r="D24">
        <v>1.5</v>
      </c>
      <c r="E24">
        <v>425</v>
      </c>
      <c r="F24">
        <f t="shared" si="0"/>
        <v>850</v>
      </c>
      <c r="G24">
        <f t="shared" si="1"/>
        <v>73.5</v>
      </c>
    </row>
    <row r="25" spans="3:7" x14ac:dyDescent="0.25">
      <c r="C25" t="s">
        <v>42</v>
      </c>
      <c r="D25">
        <v>3</v>
      </c>
      <c r="E25">
        <v>400</v>
      </c>
      <c r="F25">
        <f t="shared" si="0"/>
        <v>800</v>
      </c>
      <c r="G25">
        <f t="shared" si="1"/>
        <v>147</v>
      </c>
    </row>
    <row r="26" spans="3:7" x14ac:dyDescent="0.25">
      <c r="F26" t="str">
        <f t="shared" si="0"/>
        <v/>
      </c>
      <c r="G26" t="str">
        <f t="shared" si="1"/>
        <v/>
      </c>
    </row>
    <row r="27" spans="3:7" x14ac:dyDescent="0.25">
      <c r="C27" t="s">
        <v>8</v>
      </c>
      <c r="D27">
        <v>1.5</v>
      </c>
      <c r="E27">
        <v>650</v>
      </c>
      <c r="F27">
        <f t="shared" si="0"/>
        <v>1300</v>
      </c>
      <c r="G27">
        <f t="shared" si="1"/>
        <v>73.5</v>
      </c>
    </row>
    <row r="28" spans="3:7" x14ac:dyDescent="0.25">
      <c r="C28" t="s">
        <v>30</v>
      </c>
      <c r="D28">
        <v>1.5</v>
      </c>
      <c r="E28">
        <v>675</v>
      </c>
      <c r="F28">
        <f t="shared" si="0"/>
        <v>1350</v>
      </c>
      <c r="G28">
        <f t="shared" si="1"/>
        <v>73.5</v>
      </c>
    </row>
    <row r="29" spans="3:7" x14ac:dyDescent="0.25">
      <c r="C29" t="s">
        <v>43</v>
      </c>
      <c r="D29">
        <v>3</v>
      </c>
      <c r="E29">
        <v>650</v>
      </c>
      <c r="F29">
        <f t="shared" si="0"/>
        <v>1300</v>
      </c>
      <c r="G29">
        <f t="shared" si="1"/>
        <v>147</v>
      </c>
    </row>
    <row r="30" spans="3:7" x14ac:dyDescent="0.25">
      <c r="F30" t="str">
        <f t="shared" si="0"/>
        <v/>
      </c>
      <c r="G30" t="str">
        <f t="shared" si="1"/>
        <v/>
      </c>
    </row>
    <row r="31" spans="3:7" x14ac:dyDescent="0.25">
      <c r="C31" t="s">
        <v>14</v>
      </c>
      <c r="D31">
        <v>0.75</v>
      </c>
      <c r="E31">
        <v>175</v>
      </c>
      <c r="F31">
        <f t="shared" si="0"/>
        <v>350</v>
      </c>
      <c r="G31">
        <f t="shared" si="1"/>
        <v>36.75</v>
      </c>
    </row>
    <row r="32" spans="3:7" x14ac:dyDescent="0.25">
      <c r="C32" t="s">
        <v>31</v>
      </c>
      <c r="D32">
        <v>0.75</v>
      </c>
      <c r="E32">
        <v>200</v>
      </c>
      <c r="F32">
        <f t="shared" si="0"/>
        <v>400</v>
      </c>
      <c r="G32">
        <f t="shared" si="1"/>
        <v>36.75</v>
      </c>
    </row>
    <row r="33" spans="3:7" x14ac:dyDescent="0.25">
      <c r="C33" t="s">
        <v>44</v>
      </c>
      <c r="D33">
        <v>1.5</v>
      </c>
      <c r="E33">
        <v>175</v>
      </c>
      <c r="F33">
        <f t="shared" si="0"/>
        <v>350</v>
      </c>
      <c r="G33">
        <f t="shared" si="1"/>
        <v>73.5</v>
      </c>
    </row>
    <row r="34" spans="3:7" x14ac:dyDescent="0.25">
      <c r="F34" t="str">
        <f t="shared" si="0"/>
        <v/>
      </c>
      <c r="G34" t="str">
        <f t="shared" si="1"/>
        <v/>
      </c>
    </row>
    <row r="35" spans="3:7" x14ac:dyDescent="0.25">
      <c r="C35" t="s">
        <v>21</v>
      </c>
      <c r="D35">
        <v>1.5</v>
      </c>
      <c r="E35">
        <v>245</v>
      </c>
      <c r="F35">
        <f t="shared" si="0"/>
        <v>490</v>
      </c>
      <c r="G35">
        <f t="shared" si="1"/>
        <v>73.5</v>
      </c>
    </row>
    <row r="36" spans="3:7" x14ac:dyDescent="0.25">
      <c r="C36" t="s">
        <v>32</v>
      </c>
      <c r="D36">
        <v>1.5</v>
      </c>
      <c r="E36">
        <v>270</v>
      </c>
      <c r="F36">
        <f t="shared" si="0"/>
        <v>540</v>
      </c>
      <c r="G36">
        <f t="shared" si="1"/>
        <v>73.5</v>
      </c>
    </row>
    <row r="37" spans="3:7" x14ac:dyDescent="0.25">
      <c r="C37" t="s">
        <v>37</v>
      </c>
      <c r="D37">
        <v>1.5</v>
      </c>
      <c r="E37">
        <v>245</v>
      </c>
      <c r="F37">
        <f t="shared" si="0"/>
        <v>490</v>
      </c>
      <c r="G37">
        <f t="shared" si="1"/>
        <v>73.5</v>
      </c>
    </row>
    <row r="38" spans="3:7" x14ac:dyDescent="0.25">
      <c r="F38" t="str">
        <f t="shared" si="0"/>
        <v/>
      </c>
      <c r="G38" t="str">
        <f t="shared" si="1"/>
        <v/>
      </c>
    </row>
    <row r="39" spans="3:7" x14ac:dyDescent="0.25">
      <c r="C39" t="s">
        <v>11</v>
      </c>
      <c r="D39">
        <v>1.5</v>
      </c>
      <c r="E39">
        <v>400</v>
      </c>
      <c r="F39">
        <f t="shared" si="0"/>
        <v>800</v>
      </c>
      <c r="G39">
        <f t="shared" si="1"/>
        <v>73.5</v>
      </c>
    </row>
    <row r="40" spans="3:7" x14ac:dyDescent="0.25">
      <c r="C40" t="s">
        <v>33</v>
      </c>
      <c r="D40">
        <v>1.5</v>
      </c>
      <c r="E40">
        <v>425</v>
      </c>
      <c r="F40">
        <f t="shared" si="0"/>
        <v>850</v>
      </c>
      <c r="G40">
        <f t="shared" si="1"/>
        <v>73.5</v>
      </c>
    </row>
    <row r="41" spans="3:7" x14ac:dyDescent="0.25">
      <c r="C41" t="s">
        <v>45</v>
      </c>
      <c r="D41">
        <v>1.5</v>
      </c>
      <c r="E41">
        <v>400</v>
      </c>
      <c r="F41">
        <f t="shared" si="0"/>
        <v>800</v>
      </c>
      <c r="G41">
        <f t="shared" si="1"/>
        <v>73.5</v>
      </c>
    </row>
    <row r="42" spans="3:7" x14ac:dyDescent="0.25">
      <c r="F42" t="str">
        <f t="shared" si="0"/>
        <v/>
      </c>
      <c r="G42" t="str">
        <f t="shared" si="1"/>
        <v/>
      </c>
    </row>
    <row r="43" spans="3:7" x14ac:dyDescent="0.25">
      <c r="C43" t="s">
        <v>12</v>
      </c>
      <c r="D43">
        <v>1.5</v>
      </c>
      <c r="E43">
        <v>500</v>
      </c>
      <c r="F43">
        <f t="shared" si="0"/>
        <v>1000</v>
      </c>
      <c r="G43">
        <f t="shared" si="1"/>
        <v>73.5</v>
      </c>
    </row>
    <row r="44" spans="3:7" x14ac:dyDescent="0.25">
      <c r="C44" t="s">
        <v>34</v>
      </c>
      <c r="D44">
        <v>1.5</v>
      </c>
      <c r="E44">
        <v>525</v>
      </c>
      <c r="F44">
        <f t="shared" si="0"/>
        <v>1050</v>
      </c>
      <c r="G44">
        <f t="shared" si="1"/>
        <v>73.5</v>
      </c>
    </row>
    <row r="45" spans="3:7" x14ac:dyDescent="0.25">
      <c r="C45" t="s">
        <v>46</v>
      </c>
      <c r="D45">
        <v>2</v>
      </c>
      <c r="E45">
        <v>500</v>
      </c>
      <c r="F45">
        <f t="shared" si="0"/>
        <v>1000</v>
      </c>
      <c r="G45">
        <f t="shared" si="1"/>
        <v>98</v>
      </c>
    </row>
    <row r="46" spans="3:7" x14ac:dyDescent="0.25">
      <c r="F46" t="str">
        <f t="shared" si="0"/>
        <v/>
      </c>
      <c r="G46" t="str">
        <f t="shared" si="1"/>
        <v/>
      </c>
    </row>
    <row r="47" spans="3:7" x14ac:dyDescent="0.25">
      <c r="C47" t="s">
        <v>13</v>
      </c>
      <c r="D47">
        <v>1.5</v>
      </c>
      <c r="E47">
        <v>550</v>
      </c>
      <c r="F47">
        <f t="shared" si="0"/>
        <v>1100</v>
      </c>
      <c r="G47">
        <f t="shared" si="1"/>
        <v>73.5</v>
      </c>
    </row>
    <row r="48" spans="3:7" x14ac:dyDescent="0.25">
      <c r="C48" t="s">
        <v>35</v>
      </c>
      <c r="D48">
        <v>1.5</v>
      </c>
      <c r="E48">
        <v>575</v>
      </c>
      <c r="F48">
        <f t="shared" si="0"/>
        <v>1150</v>
      </c>
      <c r="G48">
        <f t="shared" si="1"/>
        <v>73.5</v>
      </c>
    </row>
    <row r="49" spans="3:7" x14ac:dyDescent="0.25">
      <c r="C49" t="s">
        <v>47</v>
      </c>
      <c r="D49">
        <v>3</v>
      </c>
      <c r="E49">
        <v>550</v>
      </c>
      <c r="F49">
        <f t="shared" si="0"/>
        <v>1100</v>
      </c>
      <c r="G49">
        <f t="shared" si="1"/>
        <v>147</v>
      </c>
    </row>
    <row r="50" spans="3:7" x14ac:dyDescent="0.25">
      <c r="F50" t="str">
        <f t="shared" si="0"/>
        <v/>
      </c>
      <c r="G50" t="str">
        <f t="shared" si="1"/>
        <v/>
      </c>
    </row>
    <row r="51" spans="3:7" x14ac:dyDescent="0.25">
      <c r="C51" t="s">
        <v>22</v>
      </c>
      <c r="D51">
        <v>1.5</v>
      </c>
      <c r="E51">
        <v>850</v>
      </c>
      <c r="F51">
        <f t="shared" si="0"/>
        <v>1700</v>
      </c>
      <c r="G51">
        <f t="shared" si="1"/>
        <v>73.5</v>
      </c>
    </row>
    <row r="52" spans="3:7" x14ac:dyDescent="0.25">
      <c r="C52" t="s">
        <v>36</v>
      </c>
      <c r="D52">
        <v>1.5</v>
      </c>
      <c r="E52">
        <v>875</v>
      </c>
      <c r="F52">
        <f t="shared" si="0"/>
        <v>1750</v>
      </c>
      <c r="G52">
        <f t="shared" si="1"/>
        <v>73.5</v>
      </c>
    </row>
    <row r="53" spans="3:7" x14ac:dyDescent="0.25">
      <c r="C53" t="s">
        <v>48</v>
      </c>
      <c r="D53">
        <v>3</v>
      </c>
      <c r="E53">
        <v>850</v>
      </c>
      <c r="F53">
        <f t="shared" si="0"/>
        <v>1700</v>
      </c>
      <c r="G53">
        <f t="shared" si="1"/>
        <v>147</v>
      </c>
    </row>
    <row r="54" spans="3:7" x14ac:dyDescent="0.25">
      <c r="F54" t="str">
        <f t="shared" si="0"/>
        <v/>
      </c>
      <c r="G54" t="str">
        <f t="shared" si="1"/>
        <v/>
      </c>
    </row>
    <row r="55" spans="3:7" x14ac:dyDescent="0.25">
      <c r="C55" t="s">
        <v>9</v>
      </c>
      <c r="D55">
        <v>0.75</v>
      </c>
      <c r="E55">
        <v>100</v>
      </c>
      <c r="F55">
        <f t="shared" si="0"/>
        <v>200</v>
      </c>
      <c r="G55">
        <f t="shared" si="1"/>
        <v>36.75</v>
      </c>
    </row>
    <row r="56" spans="3:7" x14ac:dyDescent="0.25">
      <c r="F56" t="str">
        <f t="shared" si="0"/>
        <v/>
      </c>
      <c r="G56" t="str">
        <f t="shared" si="1"/>
        <v/>
      </c>
    </row>
    <row r="57" spans="3:7" x14ac:dyDescent="0.25">
      <c r="C57" t="s">
        <v>59</v>
      </c>
      <c r="D57">
        <v>0.5</v>
      </c>
      <c r="E57">
        <v>16.5</v>
      </c>
      <c r="F57">
        <f t="shared" si="0"/>
        <v>33</v>
      </c>
      <c r="G57">
        <f t="shared" si="1"/>
        <v>24.5</v>
      </c>
    </row>
    <row r="58" spans="3:7" x14ac:dyDescent="0.25">
      <c r="F58" t="str">
        <f t="shared" si="0"/>
        <v/>
      </c>
      <c r="G58" t="str">
        <f t="shared" si="1"/>
        <v/>
      </c>
    </row>
    <row r="59" spans="3:7" x14ac:dyDescent="0.25">
      <c r="C59" t="s">
        <v>49</v>
      </c>
      <c r="D59">
        <v>0.75</v>
      </c>
      <c r="E59">
        <v>42.9</v>
      </c>
      <c r="F59">
        <f t="shared" si="0"/>
        <v>85.8</v>
      </c>
      <c r="G59">
        <f t="shared" si="1"/>
        <v>36.75</v>
      </c>
    </row>
    <row r="60" spans="3:7" x14ac:dyDescent="0.25">
      <c r="C60" t="s">
        <v>51</v>
      </c>
      <c r="D60">
        <v>0.75</v>
      </c>
      <c r="E60">
        <v>56.1</v>
      </c>
      <c r="F60">
        <f t="shared" si="0"/>
        <v>112.2</v>
      </c>
      <c r="G60">
        <f t="shared" ref="G60:G63" si="2">IF($D$1*D60=0,"",$D$1*D60)</f>
        <v>36.75</v>
      </c>
    </row>
    <row r="61" spans="3:7" x14ac:dyDescent="0.25">
      <c r="C61" t="s">
        <v>50</v>
      </c>
      <c r="D61">
        <v>2</v>
      </c>
      <c r="E61">
        <v>56.1</v>
      </c>
      <c r="F61">
        <f t="shared" si="0"/>
        <v>112.2</v>
      </c>
      <c r="G61">
        <f t="shared" si="2"/>
        <v>98</v>
      </c>
    </row>
    <row r="62" spans="3:7" x14ac:dyDescent="0.25">
      <c r="F62" t="str">
        <f t="shared" si="0"/>
        <v/>
      </c>
      <c r="G62" t="str">
        <f t="shared" si="2"/>
        <v/>
      </c>
    </row>
    <row r="63" spans="3:7" x14ac:dyDescent="0.25">
      <c r="C63" t="s">
        <v>52</v>
      </c>
      <c r="D63">
        <v>0.75</v>
      </c>
      <c r="E63">
        <v>122.10000000000001</v>
      </c>
      <c r="F63">
        <f t="shared" si="0"/>
        <v>244.20000000000002</v>
      </c>
      <c r="G63">
        <f t="shared" si="2"/>
        <v>36.75</v>
      </c>
    </row>
    <row r="64" spans="3:7" x14ac:dyDescent="0.25">
      <c r="C64" t="s">
        <v>53</v>
      </c>
      <c r="D64">
        <v>0.75</v>
      </c>
      <c r="E64">
        <v>158.4</v>
      </c>
      <c r="F64">
        <f t="shared" si="0"/>
        <v>316.8</v>
      </c>
      <c r="G64">
        <f t="shared" ref="G64:G67" si="3">IF($D$1*D64=0,"",$D$1*D64)</f>
        <v>36.75</v>
      </c>
    </row>
    <row r="65" spans="3:7" x14ac:dyDescent="0.25">
      <c r="F65" t="str">
        <f t="shared" si="0"/>
        <v/>
      </c>
      <c r="G65" t="str">
        <f t="shared" si="3"/>
        <v/>
      </c>
    </row>
    <row r="66" spans="3:7" x14ac:dyDescent="0.25">
      <c r="C66" t="s">
        <v>23</v>
      </c>
      <c r="D66">
        <v>0.75</v>
      </c>
      <c r="E66">
        <v>55</v>
      </c>
      <c r="F66">
        <f t="shared" si="0"/>
        <v>110</v>
      </c>
      <c r="G66">
        <f t="shared" si="3"/>
        <v>36.75</v>
      </c>
    </row>
    <row r="67" spans="3:7" x14ac:dyDescent="0.25">
      <c r="C67" t="s">
        <v>24</v>
      </c>
      <c r="D67">
        <v>0.75</v>
      </c>
      <c r="E67">
        <v>60</v>
      </c>
      <c r="F67">
        <f t="shared" si="0"/>
        <v>120</v>
      </c>
      <c r="G67">
        <f t="shared" si="3"/>
        <v>36.75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Order form</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Severijns</dc:creator>
  <cp:lastModifiedBy>Arthur Severijns</cp:lastModifiedBy>
  <dcterms:created xsi:type="dcterms:W3CDTF">2023-01-26T14:11:50Z</dcterms:created>
  <dcterms:modified xsi:type="dcterms:W3CDTF">2023-02-16T15:07:22Z</dcterms:modified>
</cp:coreProperties>
</file>