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medison.sharepoint.com/Gedeelde  documenten/MSM-Verhuurmedewerkers/230061 - Vakbeursfacilitair &amp; gebouwbeheer/2.Plannen/"/>
    </mc:Choice>
  </mc:AlternateContent>
  <xr:revisionPtr revIDLastSave="195" documentId="8_{135F1E48-EE5E-47E8-99AB-DDB2C05DBE58}" xr6:coauthVersionLast="47" xr6:coauthVersionMax="47" xr10:uidLastSave="{314358A4-2930-4495-9A00-D63233E84E0A}"/>
  <workbookProtection workbookAlgorithmName="SHA-512" workbookHashValue="5b+0rmOe3vMpPUegJ2ligdJ2gDviLuvYjhTv7I4UjknJBqG7zfT1ktZDryAvjiKsr+iJo6f32h1jQEUjFSwC2A==" workbookSaltValue="9ZBoztOzsfLAJddf6P+prA==" workbookSpinCount="100000" lockStructure="1"/>
  <bookViews>
    <workbookView xWindow="-180" yWindow="-180" windowWidth="51960" windowHeight="20880" firstSheet="1" activeTab="1" xr2:uid="{9FC7FCC9-2248-448B-AB68-24474034020C}"/>
  </bookViews>
  <sheets>
    <sheet name="Sheet1" sheetId="1" state="hidden" r:id="rId1"/>
    <sheet name="Order form" sheetId="2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9" i="2"/>
  <c r="T10" i="2"/>
  <c r="V10" i="2" s="1"/>
  <c r="X10" i="2"/>
  <c r="T11" i="2"/>
  <c r="V11" i="2" s="1"/>
  <c r="X11" i="2"/>
  <c r="T12" i="2"/>
  <c r="V12" i="2" s="1"/>
  <c r="X12" i="2"/>
  <c r="T13" i="2"/>
  <c r="V13" i="2" s="1"/>
  <c r="X13" i="2"/>
  <c r="T14" i="2"/>
  <c r="V14" i="2" s="1"/>
  <c r="X14" i="2"/>
  <c r="T15" i="2"/>
  <c r="V15" i="2" s="1"/>
  <c r="X15" i="2"/>
  <c r="T16" i="2"/>
  <c r="V16" i="2" s="1"/>
  <c r="X16" i="2"/>
  <c r="T17" i="2"/>
  <c r="V17" i="2" s="1"/>
  <c r="X17" i="2"/>
  <c r="T18" i="2"/>
  <c r="V18" i="2" s="1"/>
  <c r="X18" i="2"/>
  <c r="T19" i="2"/>
  <c r="V19" i="2" s="1"/>
  <c r="X19" i="2"/>
  <c r="T20" i="2"/>
  <c r="V20" i="2" s="1"/>
  <c r="X20" i="2"/>
  <c r="T21" i="2"/>
  <c r="V21" i="2" s="1"/>
  <c r="X21" i="2"/>
  <c r="T22" i="2"/>
  <c r="V22" i="2" s="1"/>
  <c r="X22" i="2"/>
  <c r="T23" i="2"/>
  <c r="V23" i="2" s="1"/>
  <c r="X23" i="2"/>
  <c r="T24" i="2"/>
  <c r="X24" i="2"/>
  <c r="T25" i="2"/>
  <c r="V25" i="2" s="1"/>
  <c r="X25" i="2"/>
  <c r="T26" i="2"/>
  <c r="V26" i="2" s="1"/>
  <c r="X26" i="2"/>
  <c r="T27" i="2"/>
  <c r="V27" i="2" s="1"/>
  <c r="X27" i="2"/>
  <c r="T28" i="2"/>
  <c r="V28" i="2" s="1"/>
  <c r="X28" i="2"/>
  <c r="T29" i="2"/>
  <c r="V29" i="2" s="1"/>
  <c r="X29" i="2"/>
  <c r="T30" i="2"/>
  <c r="V30" i="2" s="1"/>
  <c r="X30" i="2"/>
  <c r="X9" i="2"/>
  <c r="T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F16" i="1"/>
  <c r="D18" i="1"/>
  <c r="J18" i="1" s="1"/>
  <c r="J17" i="1"/>
  <c r="G16" i="1"/>
  <c r="G14" i="1"/>
  <c r="G15" i="1"/>
  <c r="F15" i="1"/>
  <c r="J15" i="1" s="1"/>
  <c r="D17" i="1"/>
  <c r="D13" i="1"/>
  <c r="F13" i="1" s="1"/>
  <c r="J13" i="1" s="1"/>
  <c r="D14" i="1"/>
  <c r="F14" i="1" s="1"/>
  <c r="J14" i="1" s="1"/>
  <c r="D15" i="1"/>
  <c r="D16" i="1"/>
  <c r="D12" i="1"/>
  <c r="F12" i="1" s="1"/>
  <c r="J12" i="1" s="1"/>
  <c r="F20" i="2" l="1"/>
  <c r="U20" i="2" s="1"/>
  <c r="W20" i="2" s="1"/>
  <c r="F30" i="2"/>
  <c r="U30" i="2" s="1"/>
  <c r="W30" i="2" s="1"/>
  <c r="F13" i="2"/>
  <c r="U13" i="2" s="1"/>
  <c r="W13" i="2" s="1"/>
  <c r="F22" i="2"/>
  <c r="U22" i="2" s="1"/>
  <c r="W22" i="2" s="1"/>
  <c r="F12" i="2"/>
  <c r="U12" i="2" s="1"/>
  <c r="W12" i="2" s="1"/>
  <c r="F23" i="2"/>
  <c r="U23" i="2" s="1"/>
  <c r="W23" i="2" s="1"/>
  <c r="F15" i="2"/>
  <c r="U15" i="2" s="1"/>
  <c r="W15" i="2" s="1"/>
  <c r="F17" i="2"/>
  <c r="U17" i="2" s="1"/>
  <c r="W17" i="2" s="1"/>
  <c r="F14" i="2"/>
  <c r="U14" i="2" s="1"/>
  <c r="W14" i="2" s="1"/>
  <c r="F16" i="2"/>
  <c r="U16" i="2" s="1"/>
  <c r="W16" i="2" s="1"/>
  <c r="F26" i="2"/>
  <c r="U26" i="2" s="1"/>
  <c r="W26" i="2" s="1"/>
  <c r="F25" i="2"/>
  <c r="U25" i="2" s="1"/>
  <c r="W25" i="2" s="1"/>
  <c r="F28" i="2"/>
  <c r="U28" i="2" s="1"/>
  <c r="W28" i="2" s="1"/>
  <c r="F24" i="2"/>
  <c r="U24" i="2" s="1"/>
  <c r="V24" i="2"/>
  <c r="F18" i="2"/>
  <c r="U18" i="2" s="1"/>
  <c r="W18" i="2" s="1"/>
  <c r="F21" i="2"/>
  <c r="U21" i="2" s="1"/>
  <c r="W21" i="2" s="1"/>
  <c r="F11" i="2"/>
  <c r="U11" i="2" s="1"/>
  <c r="W11" i="2" s="1"/>
  <c r="F27" i="2"/>
  <c r="U27" i="2" s="1"/>
  <c r="W27" i="2" s="1"/>
  <c r="F29" i="2"/>
  <c r="U29" i="2" s="1"/>
  <c r="W29" i="2" s="1"/>
  <c r="F10" i="2"/>
  <c r="U10" i="2" s="1"/>
  <c r="W10" i="2" s="1"/>
  <c r="F19" i="2"/>
  <c r="U19" i="2" s="1"/>
  <c r="W19" i="2" s="1"/>
  <c r="J16" i="1"/>
  <c r="J19" i="1"/>
  <c r="V9" i="2"/>
  <c r="G64" i="3"/>
  <c r="F65" i="3"/>
  <c r="G65" i="3"/>
  <c r="F66" i="3"/>
  <c r="G66" i="3"/>
  <c r="F67" i="3"/>
  <c r="G67" i="3"/>
  <c r="G60" i="3"/>
  <c r="F61" i="3"/>
  <c r="G61" i="3"/>
  <c r="F62" i="3"/>
  <c r="G62" i="3"/>
  <c r="G63" i="3"/>
  <c r="F60" i="3"/>
  <c r="F59" i="3"/>
  <c r="F64" i="3"/>
  <c r="F63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D9" i="2" s="1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G59" i="3"/>
  <c r="G7" i="3"/>
  <c r="F7" i="3"/>
  <c r="W24" i="2" l="1"/>
  <c r="F9" i="2"/>
  <c r="U9" i="2" s="1"/>
  <c r="W9" i="2" s="1"/>
  <c r="F32" i="2" l="1"/>
</calcChain>
</file>

<file path=xl/sharedStrings.xml><?xml version="1.0" encoding="utf-8"?>
<sst xmlns="http://schemas.openxmlformats.org/spreadsheetml/2006/main" count="150" uniqueCount="97">
  <si>
    <t>Kosten</t>
  </si>
  <si>
    <t>Aantal personen</t>
  </si>
  <si>
    <t>Aantal uren</t>
  </si>
  <si>
    <t>Totaalkosten</t>
  </si>
  <si>
    <t>Flatscreen 32"</t>
  </si>
  <si>
    <t>Flatscreen 55"</t>
  </si>
  <si>
    <t>Flatscreen 65"</t>
  </si>
  <si>
    <t>Flatscreen 75"</t>
  </si>
  <si>
    <t>Flatscreen 85"</t>
  </si>
  <si>
    <t>Mediaplayer standalone</t>
  </si>
  <si>
    <t>Flatscreen 40"</t>
  </si>
  <si>
    <t>Touchscreen 55"</t>
  </si>
  <si>
    <t>Touchscreen 65"</t>
  </si>
  <si>
    <t>Touchscreen 75"</t>
  </si>
  <si>
    <t>Touchscreen 32"</t>
  </si>
  <si>
    <t>Inkoop</t>
  </si>
  <si>
    <t>Uurtarief [€]</t>
  </si>
  <si>
    <t>Marge [%]</t>
  </si>
  <si>
    <t>Toeslag [%]</t>
  </si>
  <si>
    <t>Verkoop</t>
  </si>
  <si>
    <t>Installatiekosten</t>
  </si>
  <si>
    <t>Touchscreen 43"</t>
  </si>
  <si>
    <t>Touchscreen 86"</t>
  </si>
  <si>
    <t>Marge (20%)</t>
  </si>
  <si>
    <t>Resterende opbrengst</t>
  </si>
  <si>
    <t>Uurtarief kosten:</t>
  </si>
  <si>
    <t>Overnachting met maaltijd:</t>
  </si>
  <si>
    <t>Kosten per KM:</t>
  </si>
  <si>
    <t>Parkeerkosten per dag:</t>
  </si>
  <si>
    <t>Aantal KM</t>
  </si>
  <si>
    <t>Maandag</t>
  </si>
  <si>
    <t>Dinsdag</t>
  </si>
  <si>
    <t>Woensdag</t>
  </si>
  <si>
    <t>Donderdag</t>
  </si>
  <si>
    <t>Zaterdag</t>
  </si>
  <si>
    <t>Starttijd</t>
  </si>
  <si>
    <t>Eindtijd</t>
  </si>
  <si>
    <t>Vrijdag</t>
  </si>
  <si>
    <t>Aantal overnachtingen met maaltijd</t>
  </si>
  <si>
    <t>Parkeren</t>
  </si>
  <si>
    <t>Aantal uren t.b.v. installeren/demonteren</t>
  </si>
  <si>
    <t>Aantal uren arbeid</t>
  </si>
  <si>
    <t>Email:</t>
  </si>
  <si>
    <t>Zelf op- en afbouwen</t>
  </si>
  <si>
    <t>-Gelieve hier de benodigde apparatuur te selecteren-</t>
  </si>
  <si>
    <t>Apparatuur</t>
  </si>
  <si>
    <t>Installatiedienst</t>
  </si>
  <si>
    <t>Materiaalkosten</t>
  </si>
  <si>
    <t>Totale kosten</t>
  </si>
  <si>
    <t>Flatscreen 32" op statief</t>
  </si>
  <si>
    <t>Flatscreen 40" op statief</t>
  </si>
  <si>
    <t>Flatscreen 55" op statief</t>
  </si>
  <si>
    <t>Flatscreen 65" op statief</t>
  </si>
  <si>
    <t>Flatscreen 75" op statief</t>
  </si>
  <si>
    <t>Flatscreen 85" op statief</t>
  </si>
  <si>
    <t>Touchscreen 32" op statief</t>
  </si>
  <si>
    <t>Touchscreen 43" op statief</t>
  </si>
  <si>
    <t>Touchscreen 55" op statief</t>
  </si>
  <si>
    <t>Touchscreen 65" op statief</t>
  </si>
  <si>
    <t>Touchscreen 75" op statief</t>
  </si>
  <si>
    <t>Touchscreen 86" op statief</t>
  </si>
  <si>
    <t>Flatscreen 32" inclusief muurbeugel</t>
  </si>
  <si>
    <t>Flatscreen 40" inclusief muurbeugel</t>
  </si>
  <si>
    <t>Flatscreen 55" inclusief muurbeugel</t>
  </si>
  <si>
    <t>Flatscreen 65" inclusief muurbeugel</t>
  </si>
  <si>
    <t>Flatscreen 75" inclusief muurbeugel</t>
  </si>
  <si>
    <t>Flatscreen 85" inclusief muurbeugel</t>
  </si>
  <si>
    <t>Touchscreen 32" inclusief muurbeugel</t>
  </si>
  <si>
    <t>Touchscreen 43" inclusief muurbeugel</t>
  </si>
  <si>
    <t>Touchscreen 55" inclusief muurbeugel</t>
  </si>
  <si>
    <t>Touchscreen 65" inclusief muurbeugel</t>
  </si>
  <si>
    <t>Touchscreen 75" inclusief muurbeugel</t>
  </si>
  <si>
    <t>Touchscreen 86" inclusief muurbeugel</t>
  </si>
  <si>
    <t>Compacte speakerset (set van 2 stuks)</t>
  </si>
  <si>
    <t>Compacte speakerset op statief (set van 2 stuks)</t>
  </si>
  <si>
    <t>Compacte speakerset inclusief muurbeugels (set van 2 stuks)</t>
  </si>
  <si>
    <t>1x Draadloze hand microfoon</t>
  </si>
  <si>
    <t>2x Draadloze hand microfoon</t>
  </si>
  <si>
    <t>Laptop (15,6", i5, 8GB geuheugen, 256GB opslag)</t>
  </si>
  <si>
    <t>Laptop (15,6", i7, 16GB geheugen, 256GB opslag)</t>
  </si>
  <si>
    <t>Led spot RGB</t>
  </si>
  <si>
    <t>Totaal excl. BTW</t>
  </si>
  <si>
    <t>Als de gewenste apparatuur niet in de lijst staat kunt u contact met ons opnemen via telefoon (+31(0)43 434 07 07 00) of email (info@mediaservicemaastricht.nl).</t>
  </si>
  <si>
    <t>Dien uw ingevulde formulier uiterlijk vrijdag 13 mei om 17:00uur in via onze website of stuur deze naar info@mediaservicemaastricht.nl.</t>
  </si>
  <si>
    <t>Uw bestelling wordt op maandag 5 juni naar uw stand gebracht. Indien u ervoor gekozen heeft om de apparatuur door ons te laten plaatsen zal dit plaatsvinden op maandag 5 juni of dinsdag 6 juni.</t>
  </si>
  <si>
    <t>-Gelieve hier de gewenste apparatuur te selecteren-</t>
  </si>
  <si>
    <t>-Maak hier uw keuze m.b.t. tot de installatie-</t>
  </si>
  <si>
    <t>Gewenst aantal</t>
  </si>
  <si>
    <t>Op- en afbouw door Media Service</t>
  </si>
  <si>
    <t>Bedrijfsgegevens</t>
  </si>
  <si>
    <t>Adres:</t>
  </si>
  <si>
    <t>Naam:</t>
  </si>
  <si>
    <t>BTW nummer</t>
  </si>
  <si>
    <t>Telefoonnummer:</t>
  </si>
  <si>
    <t>Standnummer:</t>
  </si>
  <si>
    <t>Contactgegevens m.b.t. de bestelling</t>
  </si>
  <si>
    <t>Contactgegevens op de beursvloer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</si>
</sst>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8" xfId="0" applyNumberFormat="1" applyBorder="1"/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horizontal="right"/>
    </xf>
    <xf numFmtId="44" fontId="3" fillId="0" borderId="0" xfId="0" applyNumberFormat="1" applyFont="1"/>
    <xf numFmtId="44" fontId="0" fillId="0" borderId="1" xfId="1" applyFont="1" applyBorder="1" applyProtection="1"/>
    <xf numFmtId="44" fontId="0" fillId="0" borderId="6" xfId="1" applyFont="1" applyBorder="1" applyProtection="1"/>
    <xf numFmtId="44" fontId="0" fillId="0" borderId="0" xfId="0" applyNumberFormat="1"/>
    <xf numFmtId="44" fontId="0" fillId="0" borderId="7" xfId="1" applyFont="1" applyBorder="1" applyProtection="1"/>
    <xf numFmtId="0" fontId="0" fillId="0" borderId="0" xfId="0" applyAlignment="1">
      <alignment horizontal="right"/>
    </xf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44" fontId="0" fillId="0" borderId="10" xfId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17073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D30883-7F16-A31F-7554-50CA292DD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95700" cy="969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1E161-523B-4DBE-9CBA-4B26C2F6E3CA}">
  <dimension ref="A2:J19"/>
  <sheetViews>
    <sheetView workbookViewId="0">
      <selection activeCell="G25" sqref="G25"/>
    </sheetView>
  </sheetViews>
  <sheetFormatPr defaultRowHeight="15" x14ac:dyDescent="0.25"/>
  <cols>
    <col min="1" max="1" width="25.7109375" bestFit="1" customWidth="1"/>
    <col min="2" max="2" width="8.140625" bestFit="1" customWidth="1"/>
    <col min="4" max="4" width="11.28515625" bestFit="1" customWidth="1"/>
    <col min="5" max="5" width="15.7109375" bestFit="1" customWidth="1"/>
    <col min="6" max="6" width="11.28515625" bestFit="1" customWidth="1"/>
    <col min="7" max="7" width="33.42578125" bestFit="1" customWidth="1"/>
    <col min="8" max="8" width="12.42578125" bestFit="1" customWidth="1"/>
    <col min="10" max="10" width="12.42578125" bestFit="1" customWidth="1"/>
  </cols>
  <sheetData>
    <row r="2" spans="1:10" x14ac:dyDescent="0.25">
      <c r="A2" t="s">
        <v>25</v>
      </c>
      <c r="B2">
        <v>40</v>
      </c>
    </row>
    <row r="3" spans="1:10" x14ac:dyDescent="0.25">
      <c r="A3" t="s">
        <v>26</v>
      </c>
      <c r="B3">
        <v>150</v>
      </c>
    </row>
    <row r="4" spans="1:10" x14ac:dyDescent="0.25">
      <c r="A4" t="s">
        <v>27</v>
      </c>
      <c r="B4">
        <v>0.25</v>
      </c>
    </row>
    <row r="5" spans="1:10" x14ac:dyDescent="0.25">
      <c r="A5" t="s">
        <v>28</v>
      </c>
      <c r="B5">
        <v>32</v>
      </c>
    </row>
    <row r="11" spans="1:10" x14ac:dyDescent="0.25">
      <c r="B11" t="s">
        <v>35</v>
      </c>
      <c r="C11" t="s">
        <v>36</v>
      </c>
      <c r="D11" t="s">
        <v>2</v>
      </c>
      <c r="E11" t="s">
        <v>1</v>
      </c>
      <c r="F11" t="s">
        <v>2</v>
      </c>
      <c r="G11" t="s">
        <v>38</v>
      </c>
      <c r="H11" t="s">
        <v>29</v>
      </c>
      <c r="I11" t="s">
        <v>39</v>
      </c>
      <c r="J11" t="s">
        <v>3</v>
      </c>
    </row>
    <row r="12" spans="1:10" x14ac:dyDescent="0.25">
      <c r="A12" t="s">
        <v>30</v>
      </c>
      <c r="B12">
        <v>10</v>
      </c>
      <c r="C12">
        <v>20</v>
      </c>
      <c r="D12">
        <f>C12-B12</f>
        <v>10</v>
      </c>
      <c r="E12">
        <v>0</v>
      </c>
      <c r="F12">
        <f>D12*E12</f>
        <v>0</v>
      </c>
      <c r="G12">
        <v>2</v>
      </c>
      <c r="H12">
        <v>185</v>
      </c>
      <c r="I12">
        <v>1</v>
      </c>
      <c r="J12" s="2">
        <f t="shared" ref="J12:J18" si="0">F12*$B$2+G12*$B$3+H12*$B$4+I12*$B$5</f>
        <v>378.25</v>
      </c>
    </row>
    <row r="13" spans="1:10" x14ac:dyDescent="0.25">
      <c r="A13" t="s">
        <v>31</v>
      </c>
      <c r="B13">
        <v>8</v>
      </c>
      <c r="C13">
        <v>20</v>
      </c>
      <c r="D13">
        <f t="shared" ref="D13:D17" si="1">C13-B13</f>
        <v>12</v>
      </c>
      <c r="E13">
        <v>0</v>
      </c>
      <c r="F13">
        <f t="shared" ref="F13:F16" si="2">D13*E13</f>
        <v>0</v>
      </c>
      <c r="G13">
        <v>2</v>
      </c>
      <c r="H13">
        <v>15</v>
      </c>
      <c r="I13">
        <v>1</v>
      </c>
      <c r="J13" s="2">
        <f t="shared" si="0"/>
        <v>335.75</v>
      </c>
    </row>
    <row r="14" spans="1:10" x14ac:dyDescent="0.25">
      <c r="A14" t="s">
        <v>32</v>
      </c>
      <c r="B14">
        <v>9</v>
      </c>
      <c r="C14">
        <v>19</v>
      </c>
      <c r="D14">
        <f t="shared" si="1"/>
        <v>10</v>
      </c>
      <c r="E14">
        <v>2</v>
      </c>
      <c r="F14">
        <f t="shared" si="2"/>
        <v>20</v>
      </c>
      <c r="G14">
        <f t="shared" ref="G14:G16" si="3">E14</f>
        <v>2</v>
      </c>
      <c r="H14">
        <v>15</v>
      </c>
      <c r="I14">
        <v>1</v>
      </c>
      <c r="J14" s="2">
        <f t="shared" si="0"/>
        <v>1135.75</v>
      </c>
    </row>
    <row r="15" spans="1:10" x14ac:dyDescent="0.25">
      <c r="A15" t="s">
        <v>33</v>
      </c>
      <c r="B15">
        <v>9</v>
      </c>
      <c r="C15">
        <v>19</v>
      </c>
      <c r="D15">
        <f t="shared" si="1"/>
        <v>10</v>
      </c>
      <c r="E15">
        <v>2</v>
      </c>
      <c r="F15">
        <f t="shared" si="2"/>
        <v>20</v>
      </c>
      <c r="G15">
        <f t="shared" si="3"/>
        <v>2</v>
      </c>
      <c r="H15">
        <v>15</v>
      </c>
      <c r="I15">
        <v>1</v>
      </c>
      <c r="J15" s="2">
        <f t="shared" si="0"/>
        <v>1135.75</v>
      </c>
    </row>
    <row r="16" spans="1:10" x14ac:dyDescent="0.25">
      <c r="A16" t="s">
        <v>37</v>
      </c>
      <c r="B16">
        <v>9</v>
      </c>
      <c r="C16">
        <v>15.5</v>
      </c>
      <c r="D16">
        <f t="shared" si="1"/>
        <v>6.5</v>
      </c>
      <c r="E16">
        <v>2</v>
      </c>
      <c r="F16">
        <f t="shared" si="2"/>
        <v>13</v>
      </c>
      <c r="G16">
        <f t="shared" si="3"/>
        <v>2</v>
      </c>
      <c r="H16">
        <v>15</v>
      </c>
      <c r="I16">
        <v>1</v>
      </c>
      <c r="J16" s="2">
        <f t="shared" si="0"/>
        <v>855.75</v>
      </c>
    </row>
    <row r="17" spans="1:10" x14ac:dyDescent="0.25">
      <c r="A17" t="s">
        <v>37</v>
      </c>
      <c r="B17">
        <v>15</v>
      </c>
      <c r="C17">
        <v>24</v>
      </c>
      <c r="D17">
        <f t="shared" si="1"/>
        <v>9</v>
      </c>
      <c r="E17">
        <v>4</v>
      </c>
      <c r="F17">
        <v>0</v>
      </c>
      <c r="G17">
        <v>2</v>
      </c>
      <c r="H17">
        <v>185</v>
      </c>
      <c r="I17">
        <v>1</v>
      </c>
      <c r="J17" s="2">
        <f t="shared" si="0"/>
        <v>378.25</v>
      </c>
    </row>
    <row r="18" spans="1:10" ht="15.75" thickBot="1" x14ac:dyDescent="0.3">
      <c r="A18" t="s">
        <v>34</v>
      </c>
      <c r="B18">
        <v>8</v>
      </c>
      <c r="C18">
        <v>10</v>
      </c>
      <c r="D18">
        <f>C18-B18</f>
        <v>2</v>
      </c>
      <c r="E18">
        <v>4</v>
      </c>
      <c r="F18">
        <v>0</v>
      </c>
      <c r="G18">
        <v>0</v>
      </c>
      <c r="H18">
        <v>370</v>
      </c>
      <c r="I18">
        <v>2</v>
      </c>
      <c r="J18" s="3">
        <f t="shared" si="0"/>
        <v>156.5</v>
      </c>
    </row>
    <row r="19" spans="1:10" ht="15.75" thickTop="1" x14ac:dyDescent="0.25">
      <c r="J19" s="2">
        <f>SUM(J12:J18)</f>
        <v>4376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1766-A6BC-4D02-9283-7D06889EA1FC}">
  <dimension ref="A8:X36"/>
  <sheetViews>
    <sheetView tabSelected="1" zoomScaleNormal="100" workbookViewId="0">
      <selection activeCell="A9" sqref="A9"/>
    </sheetView>
  </sheetViews>
  <sheetFormatPr defaultRowHeight="15" x14ac:dyDescent="0.25"/>
  <cols>
    <col min="1" max="1" width="55" customWidth="1"/>
    <col min="2" max="2" width="15" bestFit="1" customWidth="1"/>
    <col min="3" max="3" width="41.5703125" bestFit="1" customWidth="1"/>
    <col min="4" max="4" width="15.7109375" bestFit="1" customWidth="1"/>
    <col min="5" max="5" width="16" bestFit="1" customWidth="1"/>
    <col min="6" max="6" width="13.140625" bestFit="1" customWidth="1"/>
    <col min="8" max="8" width="34.7109375" bestFit="1" customWidth="1"/>
    <col min="9" max="9" width="49" customWidth="1"/>
    <col min="20" max="20" width="7.140625" hidden="1" customWidth="1"/>
    <col min="21" max="21" width="11.42578125" hidden="1" customWidth="1"/>
    <col min="22" max="22" width="12" hidden="1" customWidth="1"/>
    <col min="23" max="23" width="21" hidden="1" customWidth="1"/>
    <col min="24" max="24" width="17.7109375" hidden="1" customWidth="1"/>
  </cols>
  <sheetData>
    <row r="8" spans="1:24" ht="15.75" thickBot="1" x14ac:dyDescent="0.3">
      <c r="A8" s="15" t="s">
        <v>45</v>
      </c>
      <c r="B8" s="16" t="s">
        <v>87</v>
      </c>
      <c r="C8" s="16" t="s">
        <v>46</v>
      </c>
      <c r="D8" s="16" t="s">
        <v>47</v>
      </c>
      <c r="E8" s="16" t="s">
        <v>20</v>
      </c>
      <c r="F8" s="17" t="s">
        <v>48</v>
      </c>
      <c r="H8" s="8" t="s">
        <v>89</v>
      </c>
      <c r="T8" t="s">
        <v>0</v>
      </c>
      <c r="U8" t="s">
        <v>19</v>
      </c>
      <c r="V8" t="s">
        <v>23</v>
      </c>
      <c r="W8" t="s">
        <v>24</v>
      </c>
      <c r="X8" t="s">
        <v>41</v>
      </c>
    </row>
    <row r="9" spans="1:24" ht="15.75" thickTop="1" x14ac:dyDescent="0.25">
      <c r="A9" s="5" t="s">
        <v>85</v>
      </c>
      <c r="B9" s="6"/>
      <c r="C9" s="7" t="s">
        <v>86</v>
      </c>
      <c r="D9" s="10">
        <f>_xlfn.IFNA(VLOOKUP(A9,Sheet3!$C$7:$F$67,4,FALSE)*B9,0)</f>
        <v>0</v>
      </c>
      <c r="E9" s="10">
        <f>_xlfn.IFNA(IF(C9="Op- en afbouw door Media Service",VLOOKUP(A9,Sheet3!$C$7:$G$67,5,FALSE)*'Order form'!B9,0),0)</f>
        <v>0</v>
      </c>
      <c r="F9" s="11">
        <f>IFERROR(D9+E9,0)</f>
        <v>0</v>
      </c>
      <c r="H9" s="14" t="s">
        <v>91</v>
      </c>
      <c r="I9" s="4"/>
      <c r="T9" t="str">
        <f>_xlfn.IFNA(B9*VLOOKUP(A9,Sheet3!C7:E67,3,FALSE)+IF(C9="(De)installation by Media Service Maastricht",B9*VLOOKUP('Order form'!A9,Sheet3!C7:D67,2,FALSE)*40,0),"")</f>
        <v/>
      </c>
      <c r="U9" s="12">
        <f>F9</f>
        <v>0</v>
      </c>
      <c r="V9" t="str">
        <f>IFERROR(T9/0.8-T9,"")</f>
        <v/>
      </c>
      <c r="W9" s="12" t="str">
        <f>IFERROR(U9-T9-V9,"")</f>
        <v/>
      </c>
      <c r="X9">
        <f>IF(C9="(De)installation by Media Service Maastricht",B9*VLOOKUP(A9,Sheet3!C7:D67,2,FALSE),0)</f>
        <v>0</v>
      </c>
    </row>
    <row r="10" spans="1:24" x14ac:dyDescent="0.25">
      <c r="A10" s="5" t="s">
        <v>85</v>
      </c>
      <c r="B10" s="6"/>
      <c r="C10" s="7" t="s">
        <v>86</v>
      </c>
      <c r="D10" s="10">
        <f>_xlfn.IFNA(VLOOKUP(A10,Sheet3!$C$7:$F$67,4,FALSE)*B10,0)</f>
        <v>0</v>
      </c>
      <c r="E10" s="10">
        <f>_xlfn.IFNA(IF(C10="Op- en afbouw door Media Service",VLOOKUP(A10,Sheet3!$C$7:$G$67,5,FALSE)*'Order form'!B10,0),0)</f>
        <v>0</v>
      </c>
      <c r="F10" s="11">
        <f t="shared" ref="F10:F30" si="0">IFERROR(D10+E10,0)</f>
        <v>0</v>
      </c>
      <c r="H10" s="14" t="s">
        <v>90</v>
      </c>
      <c r="I10" s="4"/>
      <c r="T10" t="str">
        <f>_xlfn.IFNA(B10*VLOOKUP(A10,Sheet3!C8:E68,3,FALSE)+IF(C10="(De)installation by Media Service Maastricht",B10*VLOOKUP('Order form'!A10,Sheet3!C8:D68,2,FALSE)*40,0),"")</f>
        <v/>
      </c>
      <c r="U10" s="12">
        <f t="shared" ref="U10:U30" si="1">F10</f>
        <v>0</v>
      </c>
      <c r="V10" t="str">
        <f t="shared" ref="V10:V30" si="2">IFERROR(T10/0.8-T10,"")</f>
        <v/>
      </c>
      <c r="W10" s="12" t="str">
        <f t="shared" ref="W10:W30" si="3">IFERROR(U10-T10-V10,"")</f>
        <v/>
      </c>
      <c r="X10">
        <f>IF(C10="(De)installation by Media Service Maastricht",B10*VLOOKUP(A10,Sheet3!C8:D68,2,FALSE),0)</f>
        <v>0</v>
      </c>
    </row>
    <row r="11" spans="1:24" x14ac:dyDescent="0.25">
      <c r="A11" s="5" t="s">
        <v>44</v>
      </c>
      <c r="B11" s="6"/>
      <c r="C11" s="7" t="s">
        <v>86</v>
      </c>
      <c r="D11" s="10">
        <f>_xlfn.IFNA(VLOOKUP(A11,Sheet3!$C$7:$F$67,4,FALSE)*B11,0)</f>
        <v>0</v>
      </c>
      <c r="E11" s="10">
        <f>_xlfn.IFNA(IF(C11="Op- en afbouw door Media Service",VLOOKUP(A11,Sheet3!$C$7:$G$67,5,FALSE)*'Order form'!B11,0),0)</f>
        <v>0</v>
      </c>
      <c r="F11" s="11">
        <f t="shared" si="0"/>
        <v>0</v>
      </c>
      <c r="H11" s="14" t="s">
        <v>92</v>
      </c>
      <c r="I11" s="4"/>
      <c r="T11" t="str">
        <f>_xlfn.IFNA(B11*VLOOKUP(A11,Sheet3!C9:E69,3,FALSE)+IF(C11="(De)installation by Media Service Maastricht",B11*VLOOKUP('Order form'!A11,Sheet3!C9:D69,2,FALSE)*40,0),"")</f>
        <v/>
      </c>
      <c r="U11" s="12">
        <f t="shared" si="1"/>
        <v>0</v>
      </c>
      <c r="V11" t="str">
        <f t="shared" si="2"/>
        <v/>
      </c>
      <c r="W11" s="12" t="str">
        <f t="shared" si="3"/>
        <v/>
      </c>
      <c r="X11">
        <f>IF(C11="(De)installation by Media Service Maastricht",B11*VLOOKUP(A11,Sheet3!C9:D69,2,FALSE),0)</f>
        <v>0</v>
      </c>
    </row>
    <row r="12" spans="1:24" x14ac:dyDescent="0.25">
      <c r="A12" s="5" t="s">
        <v>44</v>
      </c>
      <c r="B12" s="6"/>
      <c r="C12" s="7" t="s">
        <v>86</v>
      </c>
      <c r="D12" s="10">
        <f>_xlfn.IFNA(VLOOKUP(A12,Sheet3!$C$7:$F$67,4,FALSE)*B12,0)</f>
        <v>0</v>
      </c>
      <c r="E12" s="10">
        <f>_xlfn.IFNA(IF(C12="Op- en afbouw door Media Service",VLOOKUP(A12,Sheet3!$C$7:$G$67,5,FALSE)*'Order form'!B12,0),0)</f>
        <v>0</v>
      </c>
      <c r="F12" s="11">
        <f t="shared" si="0"/>
        <v>0</v>
      </c>
      <c r="H12" s="14" t="s">
        <v>93</v>
      </c>
      <c r="I12" s="4"/>
      <c r="T12" t="str">
        <f>_xlfn.IFNA(B12*VLOOKUP(A12,Sheet3!C10:E70,3,FALSE)+IF(C12="(De)installation by Media Service Maastricht",B12*VLOOKUP('Order form'!A12,Sheet3!C10:D70,2,FALSE)*40,0),"")</f>
        <v/>
      </c>
      <c r="U12" s="12">
        <f t="shared" si="1"/>
        <v>0</v>
      </c>
      <c r="V12" t="str">
        <f t="shared" si="2"/>
        <v/>
      </c>
      <c r="W12" s="12" t="str">
        <f t="shared" si="3"/>
        <v/>
      </c>
      <c r="X12">
        <f>IF(C12="(De)installation by Media Service Maastricht",B12*VLOOKUP(A12,Sheet3!C10:D70,2,FALSE),0)</f>
        <v>0</v>
      </c>
    </row>
    <row r="13" spans="1:24" x14ac:dyDescent="0.25">
      <c r="A13" s="5" t="s">
        <v>44</v>
      </c>
      <c r="B13" s="6"/>
      <c r="C13" s="7" t="s">
        <v>86</v>
      </c>
      <c r="D13" s="10">
        <f>_xlfn.IFNA(VLOOKUP(A13,Sheet3!$C$7:$F$67,4,FALSE)*B13,0)</f>
        <v>0</v>
      </c>
      <c r="E13" s="10">
        <f>_xlfn.IFNA(IF(C13="Op- en afbouw door Media Service",VLOOKUP(A13,Sheet3!$C$7:$G$67,5,FALSE)*'Order form'!B13,0),0)</f>
        <v>0</v>
      </c>
      <c r="F13" s="11">
        <f t="shared" si="0"/>
        <v>0</v>
      </c>
      <c r="H13" s="14" t="s">
        <v>42</v>
      </c>
      <c r="I13" s="4"/>
      <c r="T13" t="str">
        <f>_xlfn.IFNA(B13*VLOOKUP(A13,Sheet3!C11:E71,3,FALSE)+IF(C13="(De)installation by Media Service Maastricht",B13*VLOOKUP('Order form'!A13,Sheet3!C11:D71,2,FALSE)*40,0),"")</f>
        <v/>
      </c>
      <c r="U13" s="12">
        <f t="shared" si="1"/>
        <v>0</v>
      </c>
      <c r="V13" t="str">
        <f t="shared" si="2"/>
        <v/>
      </c>
      <c r="W13" s="12" t="str">
        <f t="shared" si="3"/>
        <v/>
      </c>
      <c r="X13">
        <f>IF(C13="(De)installation by Media Service Maastricht",B13*VLOOKUP(A13,Sheet3!C11:D71,2,FALSE),0)</f>
        <v>0</v>
      </c>
    </row>
    <row r="14" spans="1:24" x14ac:dyDescent="0.25">
      <c r="A14" s="5" t="s">
        <v>44</v>
      </c>
      <c r="B14" s="6"/>
      <c r="C14" s="7" t="s">
        <v>86</v>
      </c>
      <c r="D14" s="10">
        <f>_xlfn.IFNA(VLOOKUP(A14,Sheet3!$C$7:$F$67,4,FALSE)*B14,0)</f>
        <v>0</v>
      </c>
      <c r="E14" s="10">
        <f>_xlfn.IFNA(IF(C14="Op- en afbouw door Media Service",VLOOKUP(A14,Sheet3!$C$7:$G$67,5,FALSE)*'Order form'!B14,0),0)</f>
        <v>0</v>
      </c>
      <c r="F14" s="11">
        <f t="shared" si="0"/>
        <v>0</v>
      </c>
      <c r="H14" s="14" t="s">
        <v>94</v>
      </c>
      <c r="I14" s="4"/>
      <c r="T14" t="str">
        <f>_xlfn.IFNA(B14*VLOOKUP(A14,Sheet3!C12:E72,3,FALSE)+IF(C14="(De)installation by Media Service Maastricht",B14*VLOOKUP('Order form'!A14,Sheet3!C12:D72,2,FALSE)*40,0),"")</f>
        <v/>
      </c>
      <c r="U14" s="12">
        <f t="shared" si="1"/>
        <v>0</v>
      </c>
      <c r="V14" t="str">
        <f t="shared" si="2"/>
        <v/>
      </c>
      <c r="W14" s="12" t="str">
        <f t="shared" si="3"/>
        <v/>
      </c>
      <c r="X14">
        <f>IF(C14="(De)installation by Media Service Maastricht",B14*VLOOKUP(A14,Sheet3!C12:D72,2,FALSE),0)</f>
        <v>0</v>
      </c>
    </row>
    <row r="15" spans="1:24" x14ac:dyDescent="0.25">
      <c r="A15" s="5" t="s">
        <v>44</v>
      </c>
      <c r="B15" s="6"/>
      <c r="C15" s="7" t="s">
        <v>86</v>
      </c>
      <c r="D15" s="10">
        <f>_xlfn.IFNA(VLOOKUP(A15,Sheet3!$C$7:$F$67,4,FALSE)*B15,0)</f>
        <v>0</v>
      </c>
      <c r="E15" s="10">
        <f>_xlfn.IFNA(IF(C15="Op- en afbouw door Media Service",VLOOKUP(A15,Sheet3!$C$7:$G$67,5,FALSE)*'Order form'!B15,0),0)</f>
        <v>0</v>
      </c>
      <c r="F15" s="11">
        <f t="shared" si="0"/>
        <v>0</v>
      </c>
      <c r="I15" s="4"/>
      <c r="T15" t="str">
        <f>_xlfn.IFNA(B15*VLOOKUP(A15,Sheet3!C13:E73,3,FALSE)+IF(C15="(De)installation by Media Service Maastricht",B15*VLOOKUP('Order form'!A15,Sheet3!C13:D73,2,FALSE)*40,0),"")</f>
        <v/>
      </c>
      <c r="U15" s="12">
        <f t="shared" si="1"/>
        <v>0</v>
      </c>
      <c r="V15" t="str">
        <f t="shared" si="2"/>
        <v/>
      </c>
      <c r="W15" s="12" t="str">
        <f t="shared" si="3"/>
        <v/>
      </c>
      <c r="X15">
        <f>IF(C15="(De)installation by Media Service Maastricht",B15*VLOOKUP(A15,Sheet3!C13:D73,2,FALSE),0)</f>
        <v>0</v>
      </c>
    </row>
    <row r="16" spans="1:24" x14ac:dyDescent="0.25">
      <c r="A16" s="5" t="s">
        <v>44</v>
      </c>
      <c r="B16" s="6"/>
      <c r="C16" s="7" t="s">
        <v>86</v>
      </c>
      <c r="D16" s="10">
        <f>_xlfn.IFNA(VLOOKUP(A16,Sheet3!$C$7:$F$67,4,FALSE)*B16,0)</f>
        <v>0</v>
      </c>
      <c r="E16" s="10">
        <f>_xlfn.IFNA(IF(C16="Op- en afbouw door Media Service",VLOOKUP(A16,Sheet3!$C$7:$G$67,5,FALSE)*'Order form'!B16,0),0)</f>
        <v>0</v>
      </c>
      <c r="F16" s="11">
        <f t="shared" si="0"/>
        <v>0</v>
      </c>
      <c r="H16" s="8" t="s">
        <v>95</v>
      </c>
      <c r="I16" s="4"/>
      <c r="T16" t="str">
        <f>_xlfn.IFNA(B16*VLOOKUP(A16,Sheet3!C14:E74,3,FALSE)+IF(C16="(De)installation by Media Service Maastricht",B16*VLOOKUP('Order form'!A16,Sheet3!C14:D74,2,FALSE)*40,0),"")</f>
        <v/>
      </c>
      <c r="U16" s="12">
        <f t="shared" si="1"/>
        <v>0</v>
      </c>
      <c r="V16" t="str">
        <f t="shared" si="2"/>
        <v/>
      </c>
      <c r="W16" s="12" t="str">
        <f t="shared" si="3"/>
        <v/>
      </c>
      <c r="X16">
        <f>IF(C16="(De)installation by Media Service Maastricht",B16*VLOOKUP(A16,Sheet3!C14:D74,2,FALSE),0)</f>
        <v>0</v>
      </c>
    </row>
    <row r="17" spans="1:24" x14ac:dyDescent="0.25">
      <c r="A17" s="5" t="s">
        <v>44</v>
      </c>
      <c r="B17" s="6"/>
      <c r="C17" s="7" t="s">
        <v>86</v>
      </c>
      <c r="D17" s="10">
        <f>_xlfn.IFNA(VLOOKUP(A17,Sheet3!$C$7:$F$67,4,FALSE)*B17,0)</f>
        <v>0</v>
      </c>
      <c r="E17" s="10">
        <f>_xlfn.IFNA(IF(C17="Op- en afbouw door Media Service",VLOOKUP(A17,Sheet3!$C$7:$G$67,5,FALSE)*'Order form'!B17,0),0)</f>
        <v>0</v>
      </c>
      <c r="F17" s="11">
        <f t="shared" si="0"/>
        <v>0</v>
      </c>
      <c r="H17" s="14" t="s">
        <v>91</v>
      </c>
      <c r="I17" s="4"/>
      <c r="T17" t="str">
        <f>_xlfn.IFNA(B17*VLOOKUP(A17,Sheet3!C15:E75,3,FALSE)+IF(C17="(De)installation by Media Service Maastricht",B17*VLOOKUP('Order form'!A17,Sheet3!C15:D75,2,FALSE)*40,0),"")</f>
        <v/>
      </c>
      <c r="U17" s="12">
        <f t="shared" si="1"/>
        <v>0</v>
      </c>
      <c r="V17" t="str">
        <f t="shared" si="2"/>
        <v/>
      </c>
      <c r="W17" s="12" t="str">
        <f t="shared" si="3"/>
        <v/>
      </c>
      <c r="X17">
        <f>IF(C17="(De)installation by Media Service Maastricht",B17*VLOOKUP(A17,Sheet3!C15:D75,2,FALSE),0)</f>
        <v>0</v>
      </c>
    </row>
    <row r="18" spans="1:24" x14ac:dyDescent="0.25">
      <c r="A18" s="5" t="s">
        <v>44</v>
      </c>
      <c r="B18" s="6"/>
      <c r="C18" s="7" t="s">
        <v>86</v>
      </c>
      <c r="D18" s="10">
        <f>_xlfn.IFNA(VLOOKUP(A18,Sheet3!$C$7:$F$67,4,FALSE)*B18,0)</f>
        <v>0</v>
      </c>
      <c r="E18" s="10">
        <f>_xlfn.IFNA(IF(C18="Op- en afbouw door Media Service",VLOOKUP(A18,Sheet3!$C$7:$G$67,5,FALSE)*'Order form'!B18,0),0)</f>
        <v>0</v>
      </c>
      <c r="F18" s="11">
        <f t="shared" si="0"/>
        <v>0</v>
      </c>
      <c r="H18" s="14" t="s">
        <v>93</v>
      </c>
      <c r="I18" s="4"/>
      <c r="T18" t="str">
        <f>_xlfn.IFNA(B18*VLOOKUP(A18,Sheet3!C16:E76,3,FALSE)+IF(C18="(De)installation by Media Service Maastricht",B18*VLOOKUP('Order form'!A18,Sheet3!C16:D76,2,FALSE)*40,0),"")</f>
        <v/>
      </c>
      <c r="U18" s="12">
        <f t="shared" si="1"/>
        <v>0</v>
      </c>
      <c r="V18" t="str">
        <f t="shared" si="2"/>
        <v/>
      </c>
      <c r="W18" s="12" t="str">
        <f t="shared" si="3"/>
        <v/>
      </c>
      <c r="X18">
        <f>IF(C18="(De)installation by Media Service Maastricht",B18*VLOOKUP(A18,Sheet3!C16:D76,2,FALSE),0)</f>
        <v>0</v>
      </c>
    </row>
    <row r="19" spans="1:24" x14ac:dyDescent="0.25">
      <c r="A19" s="5" t="s">
        <v>44</v>
      </c>
      <c r="B19" s="6"/>
      <c r="C19" s="7" t="s">
        <v>86</v>
      </c>
      <c r="D19" s="10">
        <f>_xlfn.IFNA(VLOOKUP(A19,Sheet3!$C$7:$F$67,4,FALSE)*B19,0)</f>
        <v>0</v>
      </c>
      <c r="E19" s="10">
        <f>_xlfn.IFNA(IF(C19="Op- en afbouw door Media Service",VLOOKUP(A19,Sheet3!$C$7:$G$67,5,FALSE)*'Order form'!B19,0),0)</f>
        <v>0</v>
      </c>
      <c r="F19" s="11">
        <f t="shared" si="0"/>
        <v>0</v>
      </c>
      <c r="H19" s="14" t="s">
        <v>42</v>
      </c>
      <c r="I19" s="4"/>
      <c r="T19" t="str">
        <f>_xlfn.IFNA(B19*VLOOKUP(A19,Sheet3!C17:E77,3,FALSE)+IF(C19="(De)installation by Media Service Maastricht",B19*VLOOKUP('Order form'!A19,Sheet3!C17:D77,2,FALSE)*40,0),"")</f>
        <v/>
      </c>
      <c r="U19" s="12">
        <f t="shared" si="1"/>
        <v>0</v>
      </c>
      <c r="V19" t="str">
        <f t="shared" si="2"/>
        <v/>
      </c>
      <c r="W19" s="12" t="str">
        <f t="shared" si="3"/>
        <v/>
      </c>
      <c r="X19">
        <f>IF(C19="(De)installation by Media Service Maastricht",B19*VLOOKUP(A19,Sheet3!C17:D77,2,FALSE),0)</f>
        <v>0</v>
      </c>
    </row>
    <row r="20" spans="1:24" x14ac:dyDescent="0.25">
      <c r="A20" s="5" t="s">
        <v>44</v>
      </c>
      <c r="B20" s="6"/>
      <c r="C20" s="7" t="s">
        <v>86</v>
      </c>
      <c r="D20" s="10">
        <f>_xlfn.IFNA(VLOOKUP(A20,Sheet3!$C$7:$F$67,4,FALSE)*B20,0)</f>
        <v>0</v>
      </c>
      <c r="E20" s="10">
        <f>_xlfn.IFNA(IF(C20="Op- en afbouw door Media Service",VLOOKUP(A20,Sheet3!$C$7:$G$67,5,FALSE)*'Order form'!B20,0),0)</f>
        <v>0</v>
      </c>
      <c r="F20" s="11">
        <f t="shared" si="0"/>
        <v>0</v>
      </c>
      <c r="H20" s="14"/>
      <c r="I20" s="4"/>
      <c r="T20" t="str">
        <f>_xlfn.IFNA(B20*VLOOKUP(A20,Sheet3!C18:E78,3,FALSE)+IF(C20="(De)installation by Media Service Maastricht",B20*VLOOKUP('Order form'!A20,Sheet3!C18:D78,2,FALSE)*40,0),"")</f>
        <v/>
      </c>
      <c r="U20" s="12">
        <f t="shared" si="1"/>
        <v>0</v>
      </c>
      <c r="V20" t="str">
        <f t="shared" si="2"/>
        <v/>
      </c>
      <c r="W20" s="12" t="str">
        <f t="shared" si="3"/>
        <v/>
      </c>
      <c r="X20">
        <f>IF(C20="(De)installation by Media Service Maastricht",B20*VLOOKUP(A20,Sheet3!C18:D78,2,FALSE),0)</f>
        <v>0</v>
      </c>
    </row>
    <row r="21" spans="1:24" x14ac:dyDescent="0.25">
      <c r="A21" s="5" t="s">
        <v>44</v>
      </c>
      <c r="B21" s="6"/>
      <c r="C21" s="7" t="s">
        <v>86</v>
      </c>
      <c r="D21" s="10">
        <f>_xlfn.IFNA(VLOOKUP(A21,Sheet3!$C$7:$F$67,4,FALSE)*B21,0)</f>
        <v>0</v>
      </c>
      <c r="E21" s="10">
        <f>_xlfn.IFNA(IF(C21="Op- en afbouw door Media Service",VLOOKUP(A21,Sheet3!$C$7:$G$67,5,FALSE)*'Order form'!B21,0),0)</f>
        <v>0</v>
      </c>
      <c r="F21" s="11">
        <f t="shared" si="0"/>
        <v>0</v>
      </c>
      <c r="H21" s="8" t="s">
        <v>96</v>
      </c>
      <c r="I21" s="4"/>
      <c r="T21" t="str">
        <f>_xlfn.IFNA(B21*VLOOKUP(A21,Sheet3!C19:E79,3,FALSE)+IF(C21="(De)installation by Media Service Maastricht",B21*VLOOKUP('Order form'!A21,Sheet3!C19:D79,2,FALSE)*40,0),"")</f>
        <v/>
      </c>
      <c r="U21" s="12">
        <f t="shared" si="1"/>
        <v>0</v>
      </c>
      <c r="V21" t="str">
        <f t="shared" si="2"/>
        <v/>
      </c>
      <c r="W21" s="12" t="str">
        <f t="shared" si="3"/>
        <v/>
      </c>
      <c r="X21">
        <f>IF(C21="(De)installation by Media Service Maastricht",B21*VLOOKUP(A21,Sheet3!C19:D79,2,FALSE),0)</f>
        <v>0</v>
      </c>
    </row>
    <row r="22" spans="1:24" x14ac:dyDescent="0.25">
      <c r="A22" s="5" t="s">
        <v>44</v>
      </c>
      <c r="B22" s="6"/>
      <c r="C22" s="7" t="s">
        <v>86</v>
      </c>
      <c r="D22" s="10">
        <f>_xlfn.IFNA(VLOOKUP(A22,Sheet3!$C$7:$F$67,4,FALSE)*B22,0)</f>
        <v>0</v>
      </c>
      <c r="E22" s="10">
        <f>_xlfn.IFNA(IF(C22="Op- en afbouw door Media Service",VLOOKUP(A22,Sheet3!$C$7:$G$67,5,FALSE)*'Order form'!B22,0),0)</f>
        <v>0</v>
      </c>
      <c r="F22" s="11">
        <f t="shared" si="0"/>
        <v>0</v>
      </c>
      <c r="H22" s="14" t="s">
        <v>91</v>
      </c>
      <c r="I22" s="4"/>
      <c r="T22" t="str">
        <f>_xlfn.IFNA(B22*VLOOKUP(A22,Sheet3!C20:E80,3,FALSE)+IF(C22="(De)installation by Media Service Maastricht",B22*VLOOKUP('Order form'!A22,Sheet3!C20:D80,2,FALSE)*40,0),"")</f>
        <v/>
      </c>
      <c r="U22" s="12">
        <f t="shared" si="1"/>
        <v>0</v>
      </c>
      <c r="V22" t="str">
        <f t="shared" si="2"/>
        <v/>
      </c>
      <c r="W22" s="12" t="str">
        <f t="shared" si="3"/>
        <v/>
      </c>
      <c r="X22">
        <f>IF(C22="(De)installation by Media Service Maastricht",B22*VLOOKUP(A22,Sheet3!C20:D80,2,FALSE),0)</f>
        <v>0</v>
      </c>
    </row>
    <row r="23" spans="1:24" x14ac:dyDescent="0.25">
      <c r="A23" s="5" t="s">
        <v>44</v>
      </c>
      <c r="B23" s="6"/>
      <c r="C23" s="7" t="s">
        <v>86</v>
      </c>
      <c r="D23" s="10">
        <f>_xlfn.IFNA(VLOOKUP(A23,Sheet3!$C$7:$F$67,4,FALSE)*B23,0)</f>
        <v>0</v>
      </c>
      <c r="E23" s="10">
        <f>_xlfn.IFNA(IF(C23="Op- en afbouw door Media Service",VLOOKUP(A23,Sheet3!$C$7:$G$67,5,FALSE)*'Order form'!B23,0),0)</f>
        <v>0</v>
      </c>
      <c r="F23" s="11">
        <f t="shared" si="0"/>
        <v>0</v>
      </c>
      <c r="H23" s="14" t="s">
        <v>93</v>
      </c>
      <c r="I23" s="4"/>
      <c r="T23" t="str">
        <f>_xlfn.IFNA(B23*VLOOKUP(A23,Sheet3!C21:E81,3,FALSE)+IF(C23="(De)installation by Media Service Maastricht",B23*VLOOKUP('Order form'!A23,Sheet3!C21:D81,2,FALSE)*40,0),"")</f>
        <v/>
      </c>
      <c r="U23" s="12">
        <f t="shared" si="1"/>
        <v>0</v>
      </c>
      <c r="V23" t="str">
        <f t="shared" si="2"/>
        <v/>
      </c>
      <c r="W23" s="12" t="str">
        <f t="shared" si="3"/>
        <v/>
      </c>
      <c r="X23">
        <f>IF(C23="(De)installation by Media Service Maastricht",B23*VLOOKUP(A23,Sheet3!C21:D81,2,FALSE),0)</f>
        <v>0</v>
      </c>
    </row>
    <row r="24" spans="1:24" x14ac:dyDescent="0.25">
      <c r="A24" s="5" t="s">
        <v>44</v>
      </c>
      <c r="B24" s="6"/>
      <c r="C24" s="7" t="s">
        <v>86</v>
      </c>
      <c r="D24" s="10">
        <f>_xlfn.IFNA(VLOOKUP(A24,Sheet3!$C$7:$F$67,4,FALSE)*B24,0)</f>
        <v>0</v>
      </c>
      <c r="E24" s="10">
        <f>_xlfn.IFNA(IF(C24="Op- en afbouw door Media Service",VLOOKUP(A24,Sheet3!$C$7:$G$67,5,FALSE)*'Order form'!B24,0),0)</f>
        <v>0</v>
      </c>
      <c r="F24" s="11">
        <f t="shared" si="0"/>
        <v>0</v>
      </c>
      <c r="H24" s="14" t="s">
        <v>42</v>
      </c>
      <c r="I24" s="4"/>
      <c r="T24" t="str">
        <f>_xlfn.IFNA(B24*VLOOKUP(A24,Sheet3!C22:E82,3,FALSE)+IF(C24="(De)installation by Media Service Maastricht",B24*VLOOKUP('Order form'!A24,Sheet3!C22:D82,2,FALSE)*40,0),"")</f>
        <v/>
      </c>
      <c r="U24" s="12">
        <f t="shared" si="1"/>
        <v>0</v>
      </c>
      <c r="V24" t="str">
        <f t="shared" si="2"/>
        <v/>
      </c>
      <c r="W24" s="12" t="str">
        <f t="shared" si="3"/>
        <v/>
      </c>
      <c r="X24">
        <f>IF(C24="(De)installation by Media Service Maastricht",B24*VLOOKUP(A24,Sheet3!C22:D82,2,FALSE),0)</f>
        <v>0</v>
      </c>
    </row>
    <row r="25" spans="1:24" x14ac:dyDescent="0.25">
      <c r="A25" s="5" t="s">
        <v>44</v>
      </c>
      <c r="B25" s="6"/>
      <c r="C25" s="7" t="s">
        <v>86</v>
      </c>
      <c r="D25" s="10">
        <f>_xlfn.IFNA(VLOOKUP(A25,Sheet3!$C$7:$F$67,4,FALSE)*B25,0)</f>
        <v>0</v>
      </c>
      <c r="E25" s="10">
        <f>_xlfn.IFNA(IF(C25="Op- en afbouw door Media Service",VLOOKUP(A25,Sheet3!$C$7:$G$67,5,FALSE)*'Order form'!B25,0),0)</f>
        <v>0</v>
      </c>
      <c r="F25" s="11">
        <f t="shared" si="0"/>
        <v>0</v>
      </c>
      <c r="T25" t="str">
        <f>_xlfn.IFNA(B25*VLOOKUP(A25,Sheet3!C23:E83,3,FALSE)+IF(C25="(De)installation by Media Service Maastricht",B25*VLOOKUP('Order form'!A25,Sheet3!C23:D83,2,FALSE)*40,0),"")</f>
        <v/>
      </c>
      <c r="U25" s="12">
        <f t="shared" si="1"/>
        <v>0</v>
      </c>
      <c r="V25" t="str">
        <f t="shared" si="2"/>
        <v/>
      </c>
      <c r="W25" s="12" t="str">
        <f t="shared" si="3"/>
        <v/>
      </c>
      <c r="X25">
        <f>IF(C25="(De)installation by Media Service Maastricht",B25*VLOOKUP(A25,Sheet3!C23:D83,2,FALSE),0)</f>
        <v>0</v>
      </c>
    </row>
    <row r="26" spans="1:24" x14ac:dyDescent="0.25">
      <c r="A26" s="5" t="s">
        <v>44</v>
      </c>
      <c r="B26" s="6"/>
      <c r="C26" s="7" t="s">
        <v>86</v>
      </c>
      <c r="D26" s="10">
        <f>_xlfn.IFNA(VLOOKUP(A26,Sheet3!$C$7:$F$67,4,FALSE)*B26,0)</f>
        <v>0</v>
      </c>
      <c r="E26" s="10">
        <f>_xlfn.IFNA(IF(C26="Op- en afbouw door Media Service",VLOOKUP(A26,Sheet3!$C$7:$G$67,5,FALSE)*'Order form'!B26,0),0)</f>
        <v>0</v>
      </c>
      <c r="F26" s="11">
        <f t="shared" si="0"/>
        <v>0</v>
      </c>
      <c r="T26" t="str">
        <f>_xlfn.IFNA(B26*VLOOKUP(A26,Sheet3!C24:E84,3,FALSE)+IF(C26="(De)installation by Media Service Maastricht",B26*VLOOKUP('Order form'!A26,Sheet3!C24:D84,2,FALSE)*40,0),"")</f>
        <v/>
      </c>
      <c r="U26" s="12">
        <f t="shared" si="1"/>
        <v>0</v>
      </c>
      <c r="V26" t="str">
        <f t="shared" si="2"/>
        <v/>
      </c>
      <c r="W26" s="12" t="str">
        <f t="shared" si="3"/>
        <v/>
      </c>
      <c r="X26">
        <f>IF(C26="(De)installation by Media Service Maastricht",B26*VLOOKUP(A26,Sheet3!C24:D84,2,FALSE),0)</f>
        <v>0</v>
      </c>
    </row>
    <row r="27" spans="1:24" x14ac:dyDescent="0.25">
      <c r="A27" s="5" t="s">
        <v>44</v>
      </c>
      <c r="B27" s="6"/>
      <c r="C27" s="7" t="s">
        <v>86</v>
      </c>
      <c r="D27" s="10">
        <f>_xlfn.IFNA(VLOOKUP(A27,Sheet3!$C$7:$F$67,4,FALSE)*B27,0)</f>
        <v>0</v>
      </c>
      <c r="E27" s="10">
        <f>_xlfn.IFNA(IF(C27="Op- en afbouw door Media Service",VLOOKUP(A27,Sheet3!$C$7:$G$67,5,FALSE)*'Order form'!B27,0),0)</f>
        <v>0</v>
      </c>
      <c r="F27" s="11">
        <f t="shared" si="0"/>
        <v>0</v>
      </c>
      <c r="T27" t="str">
        <f>_xlfn.IFNA(B27*VLOOKUP(A27,Sheet3!C25:E85,3,FALSE)+IF(C27="(De)installation by Media Service Maastricht",B27*VLOOKUP('Order form'!A27,Sheet3!C25:D85,2,FALSE)*40,0),"")</f>
        <v/>
      </c>
      <c r="U27" s="12">
        <f t="shared" si="1"/>
        <v>0</v>
      </c>
      <c r="V27" t="str">
        <f t="shared" si="2"/>
        <v/>
      </c>
      <c r="W27" s="12" t="str">
        <f t="shared" si="3"/>
        <v/>
      </c>
      <c r="X27">
        <f>IF(C27="(De)installation by Media Service Maastricht",B27*VLOOKUP(A27,Sheet3!C25:D85,2,FALSE),0)</f>
        <v>0</v>
      </c>
    </row>
    <row r="28" spans="1:24" x14ac:dyDescent="0.25">
      <c r="A28" s="5" t="s">
        <v>44</v>
      </c>
      <c r="B28" s="6"/>
      <c r="C28" s="7" t="s">
        <v>86</v>
      </c>
      <c r="D28" s="10">
        <f>_xlfn.IFNA(VLOOKUP(A28,Sheet3!$C$7:$F$67,4,FALSE)*B28,0)</f>
        <v>0</v>
      </c>
      <c r="E28" s="10">
        <f>_xlfn.IFNA(IF(C28="Op- en afbouw door Media Service",VLOOKUP(A28,Sheet3!$C$7:$G$67,5,FALSE)*'Order form'!B28,0),0)</f>
        <v>0</v>
      </c>
      <c r="F28" s="11">
        <f t="shared" si="0"/>
        <v>0</v>
      </c>
      <c r="T28" t="str">
        <f>_xlfn.IFNA(B28*VLOOKUP(A28,Sheet3!C26:E86,3,FALSE)+IF(C28="(De)installation by Media Service Maastricht",B28*VLOOKUP('Order form'!A28,Sheet3!C26:D86,2,FALSE)*40,0),"")</f>
        <v/>
      </c>
      <c r="U28" s="12">
        <f t="shared" si="1"/>
        <v>0</v>
      </c>
      <c r="V28" t="str">
        <f t="shared" si="2"/>
        <v/>
      </c>
      <c r="W28" s="12" t="str">
        <f t="shared" si="3"/>
        <v/>
      </c>
      <c r="X28">
        <f>IF(C28="(De)installation by Media Service Maastricht",B28*VLOOKUP(A28,Sheet3!C26:D86,2,FALSE),0)</f>
        <v>0</v>
      </c>
    </row>
    <row r="29" spans="1:24" x14ac:dyDescent="0.25">
      <c r="A29" s="5" t="s">
        <v>44</v>
      </c>
      <c r="B29" s="6"/>
      <c r="C29" s="7" t="s">
        <v>86</v>
      </c>
      <c r="D29" s="10">
        <f>_xlfn.IFNA(VLOOKUP(A29,Sheet3!$C$7:$F$67,4,FALSE)*B29,0)</f>
        <v>0</v>
      </c>
      <c r="E29" s="10">
        <f>_xlfn.IFNA(IF(C29="Op- en afbouw door Media Service",VLOOKUP(A29,Sheet3!$C$7:$G$67,5,FALSE)*'Order form'!B29,0),0)</f>
        <v>0</v>
      </c>
      <c r="F29" s="11">
        <f t="shared" si="0"/>
        <v>0</v>
      </c>
      <c r="T29" t="str">
        <f>_xlfn.IFNA(B29*VLOOKUP(A29,Sheet3!C27:E87,3,FALSE)+IF(C29="(De)installation by Media Service Maastricht",B29*VLOOKUP('Order form'!A29,Sheet3!C27:D87,2,FALSE)*40,0),"")</f>
        <v/>
      </c>
      <c r="U29" s="12">
        <f t="shared" si="1"/>
        <v>0</v>
      </c>
      <c r="V29" t="str">
        <f t="shared" si="2"/>
        <v/>
      </c>
      <c r="W29" s="12" t="str">
        <f t="shared" si="3"/>
        <v/>
      </c>
      <c r="X29">
        <f>IF(C29="(De)installation by Media Service Maastricht",B29*VLOOKUP(A29,Sheet3!C27:D87,2,FALSE),0)</f>
        <v>0</v>
      </c>
    </row>
    <row r="30" spans="1:24" ht="15.75" thickBot="1" x14ac:dyDescent="0.3">
      <c r="A30" s="19" t="s">
        <v>85</v>
      </c>
      <c r="B30" s="20"/>
      <c r="C30" s="7" t="s">
        <v>86</v>
      </c>
      <c r="D30" s="21">
        <f>_xlfn.IFNA(VLOOKUP(A30,Sheet3!$C$7:$F$67,4,FALSE)*B30,0)</f>
        <v>0</v>
      </c>
      <c r="E30" s="10">
        <f>_xlfn.IFNA(IF(C30="Op- en afbouw door Media Service",VLOOKUP(A30,Sheet3!$C$7:$G$67,5,FALSE)*'Order form'!B30,0),0)</f>
        <v>0</v>
      </c>
      <c r="F30" s="13">
        <f t="shared" si="0"/>
        <v>0</v>
      </c>
      <c r="T30" t="str">
        <f>_xlfn.IFNA(B30*VLOOKUP(A30,Sheet3!C28:E88,3,FALSE)+IF(C30="(De)installation by Media Service Maastricht",B30*VLOOKUP('Order form'!A30,Sheet3!C28:D88,2,FALSE)*40,0),"")</f>
        <v/>
      </c>
      <c r="U30" s="12">
        <f t="shared" si="1"/>
        <v>0</v>
      </c>
      <c r="V30" t="str">
        <f t="shared" si="2"/>
        <v/>
      </c>
      <c r="W30" s="12" t="str">
        <f t="shared" si="3"/>
        <v/>
      </c>
      <c r="X30">
        <f>IF(C30="(De)installation by Media Service Maastricht",B30*VLOOKUP(A30,Sheet3!C28:D88,2,FALSE),0)</f>
        <v>0</v>
      </c>
    </row>
    <row r="31" spans="1:24" ht="15.75" thickTop="1" x14ac:dyDescent="0.25">
      <c r="E31" s="18"/>
    </row>
    <row r="32" spans="1:24" x14ac:dyDescent="0.25">
      <c r="E32" s="8" t="s">
        <v>81</v>
      </c>
      <c r="F32" s="9">
        <f>SUM(F9:F30)</f>
        <v>0</v>
      </c>
    </row>
    <row r="33" spans="1:6" x14ac:dyDescent="0.25">
      <c r="E33" s="8"/>
      <c r="F33" s="9"/>
    </row>
    <row r="34" spans="1:6" x14ac:dyDescent="0.25">
      <c r="A34" t="s">
        <v>82</v>
      </c>
    </row>
    <row r="35" spans="1:6" x14ac:dyDescent="0.25">
      <c r="A35" t="s">
        <v>83</v>
      </c>
    </row>
    <row r="36" spans="1:6" x14ac:dyDescent="0.25">
      <c r="A36" t="s">
        <v>84</v>
      </c>
    </row>
  </sheetData>
  <sheetProtection algorithmName="SHA-512" hashValue="dtRu1I55Avz0UiVlG3Fk5/NGBS14hfI7ZZqBXzAL0fyh3r6x5Fk2DG5Xi8jFivrnFuZLEvccO4Ba6u6x+gaP1A==" saltValue="7eliYa1665O63y1yyPn9Mw==" spinCount="100000" sheet="1" objects="1" scenarios="1" selectLockedCell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82A2ED-33B2-4A42-8F85-FFABD67E04C7}">
          <x14:formula1>
            <xm:f>Sheet3!$C$5:$C$67</xm:f>
          </x14:formula1>
          <xm:sqref>A9:A30</xm:sqref>
        </x14:dataValidation>
        <x14:dataValidation type="list" allowBlank="1" showInputMessage="1" showErrorMessage="1" xr:uid="{1B62CB40-AB6B-4E0E-9521-602CD8656B51}">
          <x14:formula1>
            <xm:f>Sheet3!$L$1:$L$4</xm:f>
          </x14:formula1>
          <xm:sqref>C9:C30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09F3-6BB1-4EC0-841B-496221DDCDA1}">
  <dimension ref="C1:L67"/>
  <sheetViews>
    <sheetView workbookViewId="0">
      <pane ySplit="5" topLeftCell="A6" activePane="bottomLeft" state="frozen"/>
      <selection pane="bottomLeft" activeCell="L17" sqref="L17"/>
    </sheetView>
  </sheetViews>
  <sheetFormatPr defaultRowHeight="15" x14ac:dyDescent="0.25"/>
  <cols>
    <col min="3" max="3" width="49" bestFit="1" customWidth="1"/>
    <col min="4" max="4" width="39.28515625" bestFit="1" customWidth="1"/>
    <col min="5" max="5" width="7.140625" bestFit="1" customWidth="1"/>
    <col min="6" max="6" width="8.5703125" bestFit="1" customWidth="1"/>
    <col min="7" max="7" width="16" bestFit="1" customWidth="1"/>
    <col min="12" max="12" width="38" bestFit="1" customWidth="1"/>
  </cols>
  <sheetData>
    <row r="1" spans="3:12" x14ac:dyDescent="0.25">
      <c r="C1" t="s">
        <v>16</v>
      </c>
      <c r="D1">
        <v>49</v>
      </c>
      <c r="L1" s="1" t="s">
        <v>86</v>
      </c>
    </row>
    <row r="2" spans="3:12" x14ac:dyDescent="0.25">
      <c r="C2" t="s">
        <v>17</v>
      </c>
      <c r="D2">
        <v>25</v>
      </c>
    </row>
    <row r="3" spans="3:12" x14ac:dyDescent="0.25">
      <c r="C3" t="s">
        <v>18</v>
      </c>
      <c r="D3">
        <v>25</v>
      </c>
      <c r="L3" t="s">
        <v>88</v>
      </c>
    </row>
    <row r="4" spans="3:12" x14ac:dyDescent="0.25">
      <c r="L4" t="s">
        <v>43</v>
      </c>
    </row>
    <row r="5" spans="3:12" x14ac:dyDescent="0.25">
      <c r="C5" s="1" t="s">
        <v>85</v>
      </c>
      <c r="D5" t="s">
        <v>40</v>
      </c>
      <c r="E5" t="s">
        <v>15</v>
      </c>
      <c r="F5" t="s">
        <v>19</v>
      </c>
      <c r="G5" t="s">
        <v>20</v>
      </c>
    </row>
    <row r="6" spans="3:12" x14ac:dyDescent="0.25">
      <c r="C6" s="1"/>
    </row>
    <row r="7" spans="3:12" x14ac:dyDescent="0.25">
      <c r="C7" t="s">
        <v>4</v>
      </c>
      <c r="D7">
        <v>0.75</v>
      </c>
      <c r="E7">
        <v>125</v>
      </c>
      <c r="F7">
        <f t="shared" ref="F7:F67" si="0">IF(E7/(1-(($D$2+$D$3)/100))=0,"",E7/(1-(($D$2+$D$3)/100)))</f>
        <v>250</v>
      </c>
      <c r="G7">
        <f>IF($D$1*D7=0,"",$D$1*D7)</f>
        <v>36.75</v>
      </c>
    </row>
    <row r="8" spans="3:12" x14ac:dyDescent="0.25">
      <c r="C8" t="s">
        <v>49</v>
      </c>
      <c r="D8">
        <v>0.75</v>
      </c>
      <c r="E8">
        <v>150</v>
      </c>
      <c r="F8">
        <f t="shared" si="0"/>
        <v>300</v>
      </c>
      <c r="G8">
        <f t="shared" ref="G8:G59" si="1">IF($D$1*D8=0,"",$D$1*D8)</f>
        <v>36.75</v>
      </c>
    </row>
    <row r="9" spans="3:12" x14ac:dyDescent="0.25">
      <c r="C9" t="s">
        <v>61</v>
      </c>
      <c r="D9">
        <v>1.5</v>
      </c>
      <c r="E9">
        <v>125</v>
      </c>
      <c r="F9">
        <f t="shared" si="0"/>
        <v>250</v>
      </c>
      <c r="G9">
        <f t="shared" si="1"/>
        <v>73.5</v>
      </c>
    </row>
    <row r="10" spans="3:12" x14ac:dyDescent="0.25">
      <c r="F10" t="str">
        <f t="shared" si="0"/>
        <v/>
      </c>
      <c r="G10" t="str">
        <f t="shared" si="1"/>
        <v/>
      </c>
    </row>
    <row r="11" spans="3:12" x14ac:dyDescent="0.25">
      <c r="C11" t="s">
        <v>10</v>
      </c>
      <c r="D11">
        <v>1.5</v>
      </c>
      <c r="E11">
        <v>150</v>
      </c>
      <c r="F11">
        <f t="shared" si="0"/>
        <v>300</v>
      </c>
      <c r="G11">
        <f t="shared" si="1"/>
        <v>73.5</v>
      </c>
    </row>
    <row r="12" spans="3:12" x14ac:dyDescent="0.25">
      <c r="C12" t="s">
        <v>50</v>
      </c>
      <c r="D12">
        <v>1.5</v>
      </c>
      <c r="E12">
        <v>175</v>
      </c>
      <c r="F12">
        <f t="shared" si="0"/>
        <v>350</v>
      </c>
      <c r="G12">
        <f t="shared" si="1"/>
        <v>73.5</v>
      </c>
    </row>
    <row r="13" spans="3:12" x14ac:dyDescent="0.25">
      <c r="C13" t="s">
        <v>62</v>
      </c>
      <c r="D13">
        <v>1.5</v>
      </c>
      <c r="E13">
        <v>150</v>
      </c>
      <c r="F13">
        <f t="shared" si="0"/>
        <v>300</v>
      </c>
      <c r="G13">
        <f t="shared" si="1"/>
        <v>73.5</v>
      </c>
    </row>
    <row r="14" spans="3:12" x14ac:dyDescent="0.25">
      <c r="F14" t="str">
        <f t="shared" si="0"/>
        <v/>
      </c>
      <c r="G14" t="str">
        <f t="shared" si="1"/>
        <v/>
      </c>
    </row>
    <row r="15" spans="3:12" x14ac:dyDescent="0.25">
      <c r="C15" t="s">
        <v>5</v>
      </c>
      <c r="D15">
        <v>1.5</v>
      </c>
      <c r="E15">
        <v>225</v>
      </c>
      <c r="F15">
        <f t="shared" si="0"/>
        <v>450</v>
      </c>
      <c r="G15">
        <f t="shared" si="1"/>
        <v>73.5</v>
      </c>
    </row>
    <row r="16" spans="3:12" x14ac:dyDescent="0.25">
      <c r="C16" t="s">
        <v>51</v>
      </c>
      <c r="D16">
        <v>1.5</v>
      </c>
      <c r="E16">
        <v>250</v>
      </c>
      <c r="F16">
        <f t="shared" si="0"/>
        <v>500</v>
      </c>
      <c r="G16">
        <f t="shared" si="1"/>
        <v>73.5</v>
      </c>
    </row>
    <row r="17" spans="3:7" x14ac:dyDescent="0.25">
      <c r="C17" t="s">
        <v>63</v>
      </c>
      <c r="D17">
        <v>1.5</v>
      </c>
      <c r="E17">
        <v>225</v>
      </c>
      <c r="F17">
        <f t="shared" si="0"/>
        <v>450</v>
      </c>
      <c r="G17">
        <f t="shared" si="1"/>
        <v>73.5</v>
      </c>
    </row>
    <row r="18" spans="3:7" x14ac:dyDescent="0.25">
      <c r="F18" t="str">
        <f t="shared" si="0"/>
        <v/>
      </c>
      <c r="G18" t="str">
        <f t="shared" si="1"/>
        <v/>
      </c>
    </row>
    <row r="19" spans="3:7" x14ac:dyDescent="0.25">
      <c r="C19" t="s">
        <v>6</v>
      </c>
      <c r="D19">
        <v>1.5</v>
      </c>
      <c r="E19">
        <v>325</v>
      </c>
      <c r="F19">
        <f t="shared" si="0"/>
        <v>650</v>
      </c>
      <c r="G19">
        <f t="shared" si="1"/>
        <v>73.5</v>
      </c>
    </row>
    <row r="20" spans="3:7" x14ac:dyDescent="0.25">
      <c r="C20" t="s">
        <v>52</v>
      </c>
      <c r="D20">
        <v>1.5</v>
      </c>
      <c r="E20">
        <v>350</v>
      </c>
      <c r="F20">
        <f t="shared" si="0"/>
        <v>700</v>
      </c>
      <c r="G20">
        <f t="shared" si="1"/>
        <v>73.5</v>
      </c>
    </row>
    <row r="21" spans="3:7" x14ac:dyDescent="0.25">
      <c r="C21" t="s">
        <v>64</v>
      </c>
      <c r="D21">
        <v>2</v>
      </c>
      <c r="E21">
        <v>325</v>
      </c>
      <c r="F21">
        <f t="shared" si="0"/>
        <v>650</v>
      </c>
      <c r="G21">
        <f t="shared" si="1"/>
        <v>98</v>
      </c>
    </row>
    <row r="22" spans="3:7" x14ac:dyDescent="0.25">
      <c r="F22" t="str">
        <f t="shared" si="0"/>
        <v/>
      </c>
      <c r="G22" t="str">
        <f t="shared" si="1"/>
        <v/>
      </c>
    </row>
    <row r="23" spans="3:7" x14ac:dyDescent="0.25">
      <c r="C23" t="s">
        <v>7</v>
      </c>
      <c r="D23">
        <v>1.5</v>
      </c>
      <c r="E23">
        <v>400</v>
      </c>
      <c r="F23">
        <f t="shared" si="0"/>
        <v>800</v>
      </c>
      <c r="G23">
        <f t="shared" si="1"/>
        <v>73.5</v>
      </c>
    </row>
    <row r="24" spans="3:7" x14ac:dyDescent="0.25">
      <c r="C24" t="s">
        <v>53</v>
      </c>
      <c r="D24">
        <v>1.5</v>
      </c>
      <c r="E24">
        <v>425</v>
      </c>
      <c r="F24">
        <f t="shared" si="0"/>
        <v>850</v>
      </c>
      <c r="G24">
        <f t="shared" si="1"/>
        <v>73.5</v>
      </c>
    </row>
    <row r="25" spans="3:7" x14ac:dyDescent="0.25">
      <c r="C25" t="s">
        <v>65</v>
      </c>
      <c r="D25">
        <v>3</v>
      </c>
      <c r="E25">
        <v>400</v>
      </c>
      <c r="F25">
        <f t="shared" si="0"/>
        <v>800</v>
      </c>
      <c r="G25">
        <f t="shared" si="1"/>
        <v>147</v>
      </c>
    </row>
    <row r="26" spans="3:7" x14ac:dyDescent="0.25">
      <c r="F26" t="str">
        <f t="shared" si="0"/>
        <v/>
      </c>
      <c r="G26" t="str">
        <f t="shared" si="1"/>
        <v/>
      </c>
    </row>
    <row r="27" spans="3:7" x14ac:dyDescent="0.25">
      <c r="C27" t="s">
        <v>8</v>
      </c>
      <c r="D27">
        <v>1.5</v>
      </c>
      <c r="E27">
        <v>650</v>
      </c>
      <c r="F27">
        <f t="shared" si="0"/>
        <v>1300</v>
      </c>
      <c r="G27">
        <f t="shared" si="1"/>
        <v>73.5</v>
      </c>
    </row>
    <row r="28" spans="3:7" x14ac:dyDescent="0.25">
      <c r="C28" t="s">
        <v>54</v>
      </c>
      <c r="D28">
        <v>1.5</v>
      </c>
      <c r="E28">
        <v>675</v>
      </c>
      <c r="F28">
        <f t="shared" si="0"/>
        <v>1350</v>
      </c>
      <c r="G28">
        <f t="shared" si="1"/>
        <v>73.5</v>
      </c>
    </row>
    <row r="29" spans="3:7" x14ac:dyDescent="0.25">
      <c r="C29" t="s">
        <v>66</v>
      </c>
      <c r="D29">
        <v>3</v>
      </c>
      <c r="E29">
        <v>650</v>
      </c>
      <c r="F29">
        <f t="shared" si="0"/>
        <v>1300</v>
      </c>
      <c r="G29">
        <f t="shared" si="1"/>
        <v>147</v>
      </c>
    </row>
    <row r="30" spans="3:7" x14ac:dyDescent="0.25">
      <c r="F30" t="str">
        <f t="shared" si="0"/>
        <v/>
      </c>
      <c r="G30" t="str">
        <f t="shared" si="1"/>
        <v/>
      </c>
    </row>
    <row r="31" spans="3:7" x14ac:dyDescent="0.25">
      <c r="C31" t="s">
        <v>14</v>
      </c>
      <c r="D31">
        <v>0.75</v>
      </c>
      <c r="E31">
        <v>175</v>
      </c>
      <c r="F31">
        <f t="shared" si="0"/>
        <v>350</v>
      </c>
      <c r="G31">
        <f t="shared" si="1"/>
        <v>36.75</v>
      </c>
    </row>
    <row r="32" spans="3:7" x14ac:dyDescent="0.25">
      <c r="C32" t="s">
        <v>55</v>
      </c>
      <c r="D32">
        <v>0.75</v>
      </c>
      <c r="E32">
        <v>200</v>
      </c>
      <c r="F32">
        <f t="shared" si="0"/>
        <v>400</v>
      </c>
      <c r="G32">
        <f t="shared" si="1"/>
        <v>36.75</v>
      </c>
    </row>
    <row r="33" spans="3:7" x14ac:dyDescent="0.25">
      <c r="C33" t="s">
        <v>67</v>
      </c>
      <c r="D33">
        <v>1.5</v>
      </c>
      <c r="E33">
        <v>175</v>
      </c>
      <c r="F33">
        <f t="shared" si="0"/>
        <v>350</v>
      </c>
      <c r="G33">
        <f t="shared" si="1"/>
        <v>73.5</v>
      </c>
    </row>
    <row r="34" spans="3:7" x14ac:dyDescent="0.25">
      <c r="F34" t="str">
        <f t="shared" si="0"/>
        <v/>
      </c>
      <c r="G34" t="str">
        <f t="shared" si="1"/>
        <v/>
      </c>
    </row>
    <row r="35" spans="3:7" x14ac:dyDescent="0.25">
      <c r="C35" t="s">
        <v>21</v>
      </c>
      <c r="D35">
        <v>1.5</v>
      </c>
      <c r="E35">
        <v>245</v>
      </c>
      <c r="F35">
        <f t="shared" si="0"/>
        <v>490</v>
      </c>
      <c r="G35">
        <f t="shared" si="1"/>
        <v>73.5</v>
      </c>
    </row>
    <row r="36" spans="3:7" x14ac:dyDescent="0.25">
      <c r="C36" t="s">
        <v>56</v>
      </c>
      <c r="D36">
        <v>1.5</v>
      </c>
      <c r="E36">
        <v>270</v>
      </c>
      <c r="F36">
        <f t="shared" si="0"/>
        <v>540</v>
      </c>
      <c r="G36">
        <f t="shared" si="1"/>
        <v>73.5</v>
      </c>
    </row>
    <row r="37" spans="3:7" x14ac:dyDescent="0.25">
      <c r="C37" t="s">
        <v>68</v>
      </c>
      <c r="D37">
        <v>1.5</v>
      </c>
      <c r="E37">
        <v>245</v>
      </c>
      <c r="F37">
        <f t="shared" si="0"/>
        <v>490</v>
      </c>
      <c r="G37">
        <f t="shared" si="1"/>
        <v>73.5</v>
      </c>
    </row>
    <row r="38" spans="3:7" x14ac:dyDescent="0.25">
      <c r="F38" t="str">
        <f t="shared" si="0"/>
        <v/>
      </c>
      <c r="G38" t="str">
        <f t="shared" si="1"/>
        <v/>
      </c>
    </row>
    <row r="39" spans="3:7" x14ac:dyDescent="0.25">
      <c r="C39" t="s">
        <v>11</v>
      </c>
      <c r="D39">
        <v>1.5</v>
      </c>
      <c r="E39">
        <v>400</v>
      </c>
      <c r="F39">
        <f t="shared" si="0"/>
        <v>800</v>
      </c>
      <c r="G39">
        <f t="shared" si="1"/>
        <v>73.5</v>
      </c>
    </row>
    <row r="40" spans="3:7" x14ac:dyDescent="0.25">
      <c r="C40" t="s">
        <v>57</v>
      </c>
      <c r="D40">
        <v>1.5</v>
      </c>
      <c r="E40">
        <v>425</v>
      </c>
      <c r="F40">
        <f t="shared" si="0"/>
        <v>850</v>
      </c>
      <c r="G40">
        <f t="shared" si="1"/>
        <v>73.5</v>
      </c>
    </row>
    <row r="41" spans="3:7" x14ac:dyDescent="0.25">
      <c r="C41" t="s">
        <v>69</v>
      </c>
      <c r="D41">
        <v>1.5</v>
      </c>
      <c r="E41">
        <v>400</v>
      </c>
      <c r="F41">
        <f t="shared" si="0"/>
        <v>800</v>
      </c>
      <c r="G41">
        <f t="shared" si="1"/>
        <v>73.5</v>
      </c>
    </row>
    <row r="42" spans="3:7" x14ac:dyDescent="0.25">
      <c r="F42" t="str">
        <f t="shared" si="0"/>
        <v/>
      </c>
      <c r="G42" t="str">
        <f t="shared" si="1"/>
        <v/>
      </c>
    </row>
    <row r="43" spans="3:7" x14ac:dyDescent="0.25">
      <c r="C43" t="s">
        <v>12</v>
      </c>
      <c r="D43">
        <v>1.5</v>
      </c>
      <c r="E43">
        <v>500</v>
      </c>
      <c r="F43">
        <f t="shared" si="0"/>
        <v>1000</v>
      </c>
      <c r="G43">
        <f t="shared" si="1"/>
        <v>73.5</v>
      </c>
    </row>
    <row r="44" spans="3:7" x14ac:dyDescent="0.25">
      <c r="C44" t="s">
        <v>58</v>
      </c>
      <c r="D44">
        <v>1.5</v>
      </c>
      <c r="E44">
        <v>525</v>
      </c>
      <c r="F44">
        <f t="shared" si="0"/>
        <v>1050</v>
      </c>
      <c r="G44">
        <f t="shared" si="1"/>
        <v>73.5</v>
      </c>
    </row>
    <row r="45" spans="3:7" x14ac:dyDescent="0.25">
      <c r="C45" t="s">
        <v>70</v>
      </c>
      <c r="D45">
        <v>2</v>
      </c>
      <c r="E45">
        <v>500</v>
      </c>
      <c r="F45">
        <f t="shared" si="0"/>
        <v>1000</v>
      </c>
      <c r="G45">
        <f t="shared" si="1"/>
        <v>98</v>
      </c>
    </row>
    <row r="46" spans="3:7" x14ac:dyDescent="0.25">
      <c r="F46" t="str">
        <f t="shared" si="0"/>
        <v/>
      </c>
      <c r="G46" t="str">
        <f t="shared" si="1"/>
        <v/>
      </c>
    </row>
    <row r="47" spans="3:7" x14ac:dyDescent="0.25">
      <c r="C47" t="s">
        <v>13</v>
      </c>
      <c r="D47">
        <v>1.5</v>
      </c>
      <c r="E47">
        <v>550</v>
      </c>
      <c r="F47">
        <f t="shared" si="0"/>
        <v>1100</v>
      </c>
      <c r="G47">
        <f t="shared" si="1"/>
        <v>73.5</v>
      </c>
    </row>
    <row r="48" spans="3:7" x14ac:dyDescent="0.25">
      <c r="C48" t="s">
        <v>59</v>
      </c>
      <c r="D48">
        <v>1.5</v>
      </c>
      <c r="E48">
        <v>575</v>
      </c>
      <c r="F48">
        <f t="shared" si="0"/>
        <v>1150</v>
      </c>
      <c r="G48">
        <f t="shared" si="1"/>
        <v>73.5</v>
      </c>
    </row>
    <row r="49" spans="3:7" x14ac:dyDescent="0.25">
      <c r="C49" t="s">
        <v>71</v>
      </c>
      <c r="D49">
        <v>3</v>
      </c>
      <c r="E49">
        <v>550</v>
      </c>
      <c r="F49">
        <f t="shared" si="0"/>
        <v>1100</v>
      </c>
      <c r="G49">
        <f t="shared" si="1"/>
        <v>147</v>
      </c>
    </row>
    <row r="50" spans="3:7" x14ac:dyDescent="0.25">
      <c r="F50" t="str">
        <f t="shared" si="0"/>
        <v/>
      </c>
      <c r="G50" t="str">
        <f t="shared" si="1"/>
        <v/>
      </c>
    </row>
    <row r="51" spans="3:7" x14ac:dyDescent="0.25">
      <c r="C51" t="s">
        <v>22</v>
      </c>
      <c r="D51">
        <v>1.5</v>
      </c>
      <c r="E51">
        <v>850</v>
      </c>
      <c r="F51">
        <f t="shared" si="0"/>
        <v>1700</v>
      </c>
      <c r="G51">
        <f t="shared" si="1"/>
        <v>73.5</v>
      </c>
    </row>
    <row r="52" spans="3:7" x14ac:dyDescent="0.25">
      <c r="C52" t="s">
        <v>60</v>
      </c>
      <c r="D52">
        <v>1.5</v>
      </c>
      <c r="E52">
        <v>875</v>
      </c>
      <c r="F52">
        <f t="shared" si="0"/>
        <v>1750</v>
      </c>
      <c r="G52">
        <f t="shared" si="1"/>
        <v>73.5</v>
      </c>
    </row>
    <row r="53" spans="3:7" x14ac:dyDescent="0.25">
      <c r="C53" t="s">
        <v>72</v>
      </c>
      <c r="D53">
        <v>3</v>
      </c>
      <c r="E53">
        <v>850</v>
      </c>
      <c r="F53">
        <f t="shared" si="0"/>
        <v>1700</v>
      </c>
      <c r="G53">
        <f t="shared" si="1"/>
        <v>147</v>
      </c>
    </row>
    <row r="54" spans="3:7" x14ac:dyDescent="0.25">
      <c r="F54" t="str">
        <f t="shared" si="0"/>
        <v/>
      </c>
      <c r="G54" t="str">
        <f t="shared" si="1"/>
        <v/>
      </c>
    </row>
    <row r="55" spans="3:7" x14ac:dyDescent="0.25">
      <c r="C55" t="s">
        <v>9</v>
      </c>
      <c r="D55">
        <v>0.75</v>
      </c>
      <c r="E55">
        <v>100</v>
      </c>
      <c r="F55">
        <f t="shared" si="0"/>
        <v>200</v>
      </c>
      <c r="G55">
        <f t="shared" si="1"/>
        <v>36.75</v>
      </c>
    </row>
    <row r="56" spans="3:7" x14ac:dyDescent="0.25">
      <c r="F56" t="str">
        <f t="shared" si="0"/>
        <v/>
      </c>
      <c r="G56" t="str">
        <f t="shared" si="1"/>
        <v/>
      </c>
    </row>
    <row r="57" spans="3:7" x14ac:dyDescent="0.25">
      <c r="C57" t="s">
        <v>80</v>
      </c>
      <c r="D57">
        <v>0.5</v>
      </c>
      <c r="E57">
        <v>16.5</v>
      </c>
      <c r="F57">
        <f t="shared" si="0"/>
        <v>33</v>
      </c>
      <c r="G57">
        <f t="shared" si="1"/>
        <v>24.5</v>
      </c>
    </row>
    <row r="58" spans="3:7" x14ac:dyDescent="0.25">
      <c r="F58" t="str">
        <f t="shared" si="0"/>
        <v/>
      </c>
      <c r="G58" t="str">
        <f t="shared" si="1"/>
        <v/>
      </c>
    </row>
    <row r="59" spans="3:7" x14ac:dyDescent="0.25">
      <c r="C59" t="s">
        <v>73</v>
      </c>
      <c r="D59">
        <v>0.75</v>
      </c>
      <c r="E59">
        <v>42.9</v>
      </c>
      <c r="F59">
        <f t="shared" si="0"/>
        <v>85.8</v>
      </c>
      <c r="G59">
        <f t="shared" si="1"/>
        <v>36.75</v>
      </c>
    </row>
    <row r="60" spans="3:7" x14ac:dyDescent="0.25">
      <c r="C60" t="s">
        <v>74</v>
      </c>
      <c r="D60">
        <v>0.75</v>
      </c>
      <c r="E60">
        <v>56.1</v>
      </c>
      <c r="F60">
        <f t="shared" si="0"/>
        <v>112.2</v>
      </c>
      <c r="G60">
        <f t="shared" ref="G60:G63" si="2">IF($D$1*D60=0,"",$D$1*D60)</f>
        <v>36.75</v>
      </c>
    </row>
    <row r="61" spans="3:7" x14ac:dyDescent="0.25">
      <c r="C61" t="s">
        <v>75</v>
      </c>
      <c r="D61">
        <v>2</v>
      </c>
      <c r="E61">
        <v>56.1</v>
      </c>
      <c r="F61">
        <f t="shared" si="0"/>
        <v>112.2</v>
      </c>
      <c r="G61">
        <f t="shared" si="2"/>
        <v>98</v>
      </c>
    </row>
    <row r="62" spans="3:7" x14ac:dyDescent="0.25">
      <c r="F62" t="str">
        <f t="shared" si="0"/>
        <v/>
      </c>
      <c r="G62" t="str">
        <f t="shared" si="2"/>
        <v/>
      </c>
    </row>
    <row r="63" spans="3:7" x14ac:dyDescent="0.25">
      <c r="C63" t="s">
        <v>76</v>
      </c>
      <c r="D63">
        <v>0.75</v>
      </c>
      <c r="E63">
        <v>122.10000000000001</v>
      </c>
      <c r="F63">
        <f t="shared" si="0"/>
        <v>244.20000000000002</v>
      </c>
      <c r="G63">
        <f t="shared" si="2"/>
        <v>36.75</v>
      </c>
    </row>
    <row r="64" spans="3:7" x14ac:dyDescent="0.25">
      <c r="C64" t="s">
        <v>77</v>
      </c>
      <c r="D64">
        <v>0.75</v>
      </c>
      <c r="E64">
        <v>158.4</v>
      </c>
      <c r="F64">
        <f t="shared" si="0"/>
        <v>316.8</v>
      </c>
      <c r="G64">
        <f t="shared" ref="G64:G67" si="3">IF($D$1*D64=0,"",$D$1*D64)</f>
        <v>36.75</v>
      </c>
    </row>
    <row r="65" spans="3:7" x14ac:dyDescent="0.25">
      <c r="F65" t="str">
        <f t="shared" si="0"/>
        <v/>
      </c>
      <c r="G65" t="str">
        <f t="shared" si="3"/>
        <v/>
      </c>
    </row>
    <row r="66" spans="3:7" x14ac:dyDescent="0.25">
      <c r="C66" t="s">
        <v>78</v>
      </c>
      <c r="D66">
        <v>0.75</v>
      </c>
      <c r="E66">
        <v>55</v>
      </c>
      <c r="F66">
        <f t="shared" si="0"/>
        <v>110</v>
      </c>
      <c r="G66">
        <f t="shared" si="3"/>
        <v>36.75</v>
      </c>
    </row>
    <row r="67" spans="3:7" x14ac:dyDescent="0.25">
      <c r="C67" t="s">
        <v>79</v>
      </c>
      <c r="D67">
        <v>0.75</v>
      </c>
      <c r="E67">
        <v>60</v>
      </c>
      <c r="F67">
        <f t="shared" si="0"/>
        <v>120</v>
      </c>
      <c r="G67">
        <f t="shared" si="3"/>
        <v>36.75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Order form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Severijns</dc:creator>
  <cp:lastModifiedBy>Arthur Severijns</cp:lastModifiedBy>
  <dcterms:created xsi:type="dcterms:W3CDTF">2023-01-26T14:11:50Z</dcterms:created>
  <dcterms:modified xsi:type="dcterms:W3CDTF">2023-04-13T14:31:07Z</dcterms:modified>
</cp:coreProperties>
</file>